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 firstSheet="1" activeTab="1"/>
  </bookViews>
  <sheets>
    <sheet name="Cap" sheetId="10" state="hidden" r:id="rId1"/>
    <sheet name="FCC EXAMPLE SCHOOL BUDGET" sheetId="24" r:id="rId2"/>
    <sheet name="Ports" sheetId="23" state="hidden" r:id="rId3"/>
    <sheet name="Support" sheetId="25" state="hidden" r:id="rId4"/>
    <sheet name="HS Closets" sheetId="16" state="hidden" r:id="rId5"/>
    <sheet name="MS Closets" sheetId="15" state="hidden" r:id="rId6"/>
  </sheets>
  <definedNames>
    <definedName name="_xlnm.Print_Area" localSheetId="1">'FCC EXAMPLE SCHOOL BUDGET'!$A$1:$G$65</definedName>
  </definedNames>
  <calcPr calcId="152511"/>
</workbook>
</file>

<file path=xl/calcChain.xml><?xml version="1.0" encoding="utf-8"?>
<calcChain xmlns="http://schemas.openxmlformats.org/spreadsheetml/2006/main">
  <c r="G34" i="24" l="1"/>
  <c r="G21" i="24" l="1"/>
  <c r="G52" i="24"/>
  <c r="G53" i="24"/>
  <c r="G51" i="24" l="1"/>
  <c r="G55" i="24"/>
  <c r="G49" i="24"/>
  <c r="G54" i="24"/>
  <c r="G28" i="24" l="1"/>
  <c r="G27" i="24"/>
  <c r="G26" i="24"/>
  <c r="G25" i="24"/>
  <c r="G24" i="24"/>
  <c r="G23" i="24"/>
  <c r="G22" i="24"/>
  <c r="G20" i="24"/>
  <c r="G19" i="24"/>
  <c r="G18" i="24"/>
  <c r="G17" i="24"/>
  <c r="G16" i="24"/>
  <c r="G15" i="24"/>
  <c r="G29" i="24" l="1"/>
  <c r="G10" i="24"/>
  <c r="G59" i="24" s="1"/>
  <c r="G61" i="24" l="1"/>
  <c r="G50" i="24"/>
  <c r="G48" i="24"/>
  <c r="G47" i="24"/>
  <c r="G46" i="24"/>
  <c r="G41" i="24"/>
  <c r="G40" i="24"/>
  <c r="G35" i="24"/>
  <c r="G33" i="24"/>
  <c r="G56" i="24" l="1"/>
  <c r="G36" i="24"/>
  <c r="G64" i="24" s="1"/>
  <c r="G42" i="24"/>
  <c r="G58" i="24" l="1"/>
  <c r="G60" i="24" s="1"/>
  <c r="L10" i="23"/>
  <c r="G62" i="24" l="1"/>
  <c r="N29" i="25"/>
  <c r="N28" i="25"/>
  <c r="N27" i="25"/>
  <c r="N26" i="25"/>
  <c r="N25" i="25"/>
  <c r="N24" i="25"/>
  <c r="N23" i="25"/>
  <c r="N22" i="25"/>
  <c r="L29" i="25"/>
  <c r="L28" i="25"/>
  <c r="L27" i="25"/>
  <c r="L26" i="25"/>
  <c r="L25" i="25"/>
  <c r="L24" i="25"/>
  <c r="L23" i="25"/>
  <c r="L22" i="25"/>
  <c r="L6" i="25"/>
  <c r="L5" i="25"/>
  <c r="K29" i="25"/>
  <c r="K28" i="25"/>
  <c r="K27" i="25"/>
  <c r="K26" i="25"/>
  <c r="K25" i="25"/>
  <c r="K24" i="25"/>
  <c r="K23" i="25"/>
  <c r="K22" i="25"/>
  <c r="I29" i="25"/>
  <c r="I28" i="25"/>
  <c r="I27" i="25"/>
  <c r="I26" i="25"/>
  <c r="I25" i="25"/>
  <c r="I24" i="25"/>
  <c r="I23" i="25"/>
  <c r="I22" i="25"/>
  <c r="G65" i="24" l="1"/>
  <c r="G21" i="25"/>
  <c r="G20" i="25"/>
  <c r="G19" i="25"/>
  <c r="G18" i="25"/>
  <c r="G17" i="25"/>
  <c r="G16" i="25"/>
  <c r="G15" i="25"/>
  <c r="G14" i="25"/>
  <c r="G13" i="25"/>
  <c r="G12" i="25"/>
  <c r="G11" i="25"/>
  <c r="G9" i="25"/>
  <c r="G8" i="25"/>
  <c r="G7" i="25"/>
  <c r="G4" i="25"/>
  <c r="G3" i="25"/>
  <c r="F21" i="25"/>
  <c r="K21" i="25" s="1"/>
  <c r="F20" i="25"/>
  <c r="K20" i="25" s="1"/>
  <c r="F19" i="25"/>
  <c r="K19" i="25" s="1"/>
  <c r="F18" i="25"/>
  <c r="K18" i="25" s="1"/>
  <c r="F17" i="25"/>
  <c r="K17" i="25" s="1"/>
  <c r="F16" i="25"/>
  <c r="K16" i="25" s="1"/>
  <c r="F15" i="25"/>
  <c r="K15" i="25" s="1"/>
  <c r="F14" i="25"/>
  <c r="K14" i="25" s="1"/>
  <c r="F13" i="25"/>
  <c r="K13" i="25" s="1"/>
  <c r="F11" i="25"/>
  <c r="K11" i="25" s="1"/>
  <c r="F10" i="25"/>
  <c r="K10" i="25" s="1"/>
  <c r="F9" i="25"/>
  <c r="K9" i="25" s="1"/>
  <c r="F8" i="25"/>
  <c r="K8" i="25" s="1"/>
  <c r="F7" i="25"/>
  <c r="K7" i="25" s="1"/>
  <c r="F4" i="25"/>
  <c r="F3" i="25"/>
  <c r="F6" i="25"/>
  <c r="F5" i="25"/>
  <c r="L2" i="25"/>
  <c r="K2" i="25"/>
  <c r="I2" i="25"/>
  <c r="I3" i="25" l="1"/>
  <c r="I5" i="25"/>
  <c r="K5" i="25"/>
  <c r="N5" i="25" s="1"/>
  <c r="I4" i="25"/>
  <c r="I6" i="25"/>
  <c r="K6" i="25"/>
  <c r="N6" i="25" s="1"/>
  <c r="I14" i="25"/>
  <c r="L14" i="25"/>
  <c r="N14" i="25" s="1"/>
  <c r="L18" i="25"/>
  <c r="N18" i="25" s="1"/>
  <c r="I18" i="25"/>
  <c r="L15" i="25"/>
  <c r="N15" i="25" s="1"/>
  <c r="I15" i="25"/>
  <c r="L19" i="25"/>
  <c r="N19" i="25" s="1"/>
  <c r="I19" i="25"/>
  <c r="L16" i="25"/>
  <c r="N16" i="25" s="1"/>
  <c r="I16" i="25"/>
  <c r="L20" i="25"/>
  <c r="N20" i="25" s="1"/>
  <c r="I20" i="25"/>
  <c r="L13" i="25"/>
  <c r="N13" i="25" s="1"/>
  <c r="I13" i="25"/>
  <c r="L17" i="25"/>
  <c r="N17" i="25" s="1"/>
  <c r="I17" i="25"/>
  <c r="L21" i="25"/>
  <c r="N21" i="25" s="1"/>
  <c r="I21" i="25"/>
  <c r="L12" i="25"/>
  <c r="L11" i="25"/>
  <c r="N11" i="25" s="1"/>
  <c r="I11" i="25"/>
  <c r="L9" i="25"/>
  <c r="N9" i="25" s="1"/>
  <c r="I9" i="25"/>
  <c r="L8" i="25"/>
  <c r="N8" i="25" s="1"/>
  <c r="I8" i="25"/>
  <c r="L7" i="25"/>
  <c r="N7" i="25" s="1"/>
  <c r="I7" i="25"/>
  <c r="N2" i="25"/>
  <c r="K30" i="25"/>
  <c r="E2" i="23" l="1"/>
  <c r="D2" i="23"/>
  <c r="C2" i="23"/>
  <c r="F12" i="25" l="1"/>
  <c r="G10" i="25"/>
  <c r="K12" i="25" l="1"/>
  <c r="N12" i="25" s="1"/>
  <c r="I12" i="25"/>
  <c r="I10" i="25"/>
  <c r="L10" i="25"/>
  <c r="N10" i="25" l="1"/>
  <c r="N30" i="25" s="1"/>
  <c r="D17" i="10" s="1"/>
  <c r="L30" i="25"/>
  <c r="F20" i="23"/>
  <c r="D20" i="23"/>
  <c r="F10" i="23"/>
  <c r="D10" i="23"/>
  <c r="E10" i="10"/>
  <c r="G19" i="23" l="1"/>
  <c r="G18" i="23"/>
  <c r="G17" i="23"/>
  <c r="G16" i="23"/>
  <c r="G15" i="23"/>
  <c r="G14" i="23"/>
  <c r="G9" i="23"/>
  <c r="G8" i="23"/>
  <c r="G7" i="23"/>
  <c r="G6" i="23"/>
  <c r="G5" i="23"/>
  <c r="G4" i="23"/>
  <c r="G3" i="23"/>
  <c r="G2" i="23"/>
  <c r="G20" i="23" l="1"/>
  <c r="G10" i="23"/>
  <c r="E19" i="23"/>
  <c r="E15" i="23"/>
  <c r="E14" i="23"/>
  <c r="D14" i="23"/>
  <c r="C14" i="23"/>
  <c r="E18" i="23"/>
  <c r="C18" i="23"/>
  <c r="E17" i="23"/>
  <c r="E16" i="23"/>
  <c r="E9" i="23"/>
  <c r="E8" i="23"/>
  <c r="C9" i="23"/>
  <c r="C8" i="23"/>
  <c r="E7" i="23"/>
  <c r="E6" i="23"/>
  <c r="E5" i="23"/>
  <c r="H5" i="23" s="1"/>
  <c r="I5" i="23" s="1"/>
  <c r="E4" i="23"/>
  <c r="E3" i="23"/>
  <c r="C7" i="23"/>
  <c r="C6" i="23"/>
  <c r="C5" i="23"/>
  <c r="C19" i="23"/>
  <c r="C17" i="23"/>
  <c r="C16" i="23"/>
  <c r="C15" i="23"/>
  <c r="C20" i="23" s="1"/>
  <c r="C4" i="23"/>
  <c r="C10" i="23" s="1"/>
  <c r="C3" i="23"/>
  <c r="E10" i="23" l="1"/>
  <c r="E20" i="23"/>
  <c r="H15" i="23"/>
  <c r="I15" i="23" s="1"/>
  <c r="H14" i="23"/>
  <c r="I14" i="23" s="1"/>
  <c r="H18" i="23"/>
  <c r="I18" i="23" s="1"/>
  <c r="H16" i="23"/>
  <c r="I16" i="23" s="1"/>
  <c r="H17" i="23"/>
  <c r="I17" i="23" s="1"/>
  <c r="H7" i="23"/>
  <c r="I7" i="23" s="1"/>
  <c r="H19" i="23"/>
  <c r="I19" i="23" s="1"/>
  <c r="H4" i="23"/>
  <c r="I4" i="23" s="1"/>
  <c r="H9" i="23"/>
  <c r="I9" i="23" s="1"/>
  <c r="H3" i="23"/>
  <c r="I3" i="23" s="1"/>
  <c r="H2" i="23"/>
  <c r="H8" i="23"/>
  <c r="I8" i="23" s="1"/>
  <c r="H6" i="23"/>
  <c r="I6" i="23" s="1"/>
  <c r="H20" i="23" l="1"/>
  <c r="I2" i="23"/>
  <c r="H10" i="23"/>
  <c r="C9" i="10" l="1"/>
  <c r="C8" i="10"/>
  <c r="C7" i="10"/>
  <c r="C6" i="10"/>
  <c r="C5" i="10"/>
  <c r="C4" i="10"/>
  <c r="C3" i="10"/>
  <c r="B10" i="10"/>
  <c r="D4" i="10" s="1"/>
  <c r="F4" i="10" s="1"/>
  <c r="G4" i="10" s="1"/>
  <c r="H4" i="10" s="1"/>
  <c r="C2" i="10"/>
  <c r="I4" i="10" l="1"/>
  <c r="D2" i="10"/>
  <c r="F2" i="10" s="1"/>
  <c r="G2" i="10" s="1"/>
  <c r="H2" i="10" s="1"/>
  <c r="I2" i="10" s="1"/>
  <c r="D8" i="10"/>
  <c r="F8" i="10" s="1"/>
  <c r="D9" i="10"/>
  <c r="C10" i="10"/>
  <c r="D5" i="10"/>
  <c r="F5" i="10" s="1"/>
  <c r="G5" i="10" s="1"/>
  <c r="H5" i="10" s="1"/>
  <c r="I5" i="10" s="1"/>
  <c r="D6" i="10"/>
  <c r="F6" i="10" s="1"/>
  <c r="G6" i="10" s="1"/>
  <c r="H6" i="10" s="1"/>
  <c r="I6" i="10" s="1"/>
  <c r="D7" i="10"/>
  <c r="F7" i="10" s="1"/>
  <c r="D3" i="10"/>
  <c r="F3" i="10" s="1"/>
  <c r="G3" i="10" s="1"/>
  <c r="H3" i="10" s="1"/>
  <c r="I3" i="10" s="1"/>
  <c r="F9" i="10" l="1"/>
  <c r="D10" i="10"/>
  <c r="G9" i="10" l="1"/>
  <c r="H9" i="10" s="1"/>
  <c r="G8" i="10"/>
  <c r="H8" i="10" s="1"/>
  <c r="I8" i="10" s="1"/>
  <c r="G7" i="10" l="1"/>
  <c r="H7" i="10" s="1"/>
  <c r="I7" i="10" s="1"/>
  <c r="I9" i="10"/>
  <c r="F10" i="10"/>
  <c r="D15" i="10" s="1"/>
  <c r="I10" i="10" l="1"/>
  <c r="D19" i="10" s="1"/>
  <c r="D20" i="10" s="1"/>
  <c r="H10" i="10"/>
  <c r="G10" i="10"/>
</calcChain>
</file>

<file path=xl/sharedStrings.xml><?xml version="1.0" encoding="utf-8"?>
<sst xmlns="http://schemas.openxmlformats.org/spreadsheetml/2006/main" count="717" uniqueCount="330">
  <si>
    <t>School</t>
  </si>
  <si>
    <t>Enrollment 2015-2016</t>
  </si>
  <si>
    <t>Cap @ $150 per Student</t>
  </si>
  <si>
    <t>% of Enrollment</t>
  </si>
  <si>
    <t>Total</t>
  </si>
  <si>
    <t>Allard El Sch</t>
  </si>
  <si>
    <t>Bon Meade El Sch</t>
  </si>
  <si>
    <t>Hyde El Sch</t>
  </si>
  <si>
    <t>J H Brooks Sch</t>
  </si>
  <si>
    <t>McCormick Elem Sch</t>
  </si>
  <si>
    <t>Moon Area Lower MS</t>
  </si>
  <si>
    <t>Moon Area Upper MS</t>
  </si>
  <si>
    <t>Moon SHS</t>
  </si>
  <si>
    <t>Discount Percentage:</t>
  </si>
  <si>
    <t>Notes:</t>
  </si>
  <si>
    <t>Part Number</t>
  </si>
  <si>
    <t>Description</t>
  </si>
  <si>
    <t>Notes</t>
  </si>
  <si>
    <t>Quantity</t>
  </si>
  <si>
    <t>Unit</t>
  </si>
  <si>
    <t>MSRP</t>
  </si>
  <si>
    <t>Ea</t>
  </si>
  <si>
    <t>Subtotal</t>
  </si>
  <si>
    <t>16179</t>
  </si>
  <si>
    <t>16175</t>
  </si>
  <si>
    <t>Summit X450-G2-48p-GE4-Base</t>
  </si>
  <si>
    <t>Summit X450-G2 48 10/100/1000BASE-T POE+, 4 1000BASE-X unpopulated SFP,  two 21Gb stacking ports, 2 unpopulated power supply slots, fan module slot (unpopulated), ExtremeXOS Edge license</t>
  </si>
  <si>
    <t>10945</t>
  </si>
  <si>
    <t>Summit Fan Module FB</t>
  </si>
  <si>
    <t>FAN Module for Summit X460-G2 Series Switches - front to back airflow</t>
  </si>
  <si>
    <t>10951</t>
  </si>
  <si>
    <t>Summit 715W AC PSU FB</t>
  </si>
  <si>
    <t>10099</t>
  </si>
  <si>
    <t>Power Cord, 13A, NEMA 5-15, IEC320-C15</t>
  </si>
  <si>
    <t>Power Cord, 13A, USA, NEMA 5-15, IEC320-C15</t>
  </si>
  <si>
    <t>10311</t>
  </si>
  <si>
    <t>0.5m QSFP+ Passive Copper Cable</t>
  </si>
  <si>
    <t>40 Gigabit Ethernet QSFP+ passive copper cable assembly, 0.5m length.</t>
  </si>
  <si>
    <t>10312</t>
  </si>
  <si>
    <t>1m QSFP+ Passive Copper Cable</t>
  </si>
  <si>
    <t>40 Gigabit Ethernet QSFP+ passive copper cable assembly, 1m length.</t>
  </si>
  <si>
    <t>10302</t>
  </si>
  <si>
    <t>LR SFP+ Module</t>
  </si>
  <si>
    <t>10GB-LR-SFPP</t>
  </si>
  <si>
    <t xml:space="preserve">10 GBASE-LR SFP+ 10K SM OPTIC </t>
  </si>
  <si>
    <t>LRM SFP+ Module</t>
  </si>
  <si>
    <t>10 Gigabit Ethernet SFP+ module, 1310nm, MMF 220m link, LC connector</t>
  </si>
  <si>
    <t>management IP</t>
  </si>
  <si>
    <t>Closet name</t>
  </si>
  <si>
    <t>Building</t>
  </si>
  <si>
    <t>Closet location</t>
  </si>
  <si>
    <t>Chassis #</t>
  </si>
  <si>
    <t>Serial #</t>
  </si>
  <si>
    <t>Model</t>
  </si>
  <si>
    <t>Total ports</t>
  </si>
  <si>
    <t>10.254.20.1</t>
  </si>
  <si>
    <t>MDF</t>
  </si>
  <si>
    <t>HS</t>
  </si>
  <si>
    <t>Server Room</t>
  </si>
  <si>
    <t>K2185325</t>
  </si>
  <si>
    <t>OS6850-P48X</t>
  </si>
  <si>
    <t>L2283895</t>
  </si>
  <si>
    <t>OS6850-P48</t>
  </si>
  <si>
    <t>K2389189</t>
  </si>
  <si>
    <t>K2183164</t>
  </si>
  <si>
    <t>K2084080</t>
  </si>
  <si>
    <t>OS6850-P24</t>
  </si>
  <si>
    <t>10.254.20.2</t>
  </si>
  <si>
    <t>HGH-IDF-1</t>
  </si>
  <si>
    <t>G28 Custodian hallway</t>
  </si>
  <si>
    <t>K2185345</t>
  </si>
  <si>
    <t>K2389298</t>
  </si>
  <si>
    <t>K1985978</t>
  </si>
  <si>
    <t>K2183211</t>
  </si>
  <si>
    <t>L4681273</t>
  </si>
  <si>
    <t>10.254.20.3</t>
  </si>
  <si>
    <t>HGH-IDF-2</t>
  </si>
  <si>
    <t>Rm. 135</t>
  </si>
  <si>
    <t>K2185340</t>
  </si>
  <si>
    <t>K2183207</t>
  </si>
  <si>
    <t>K2183113</t>
  </si>
  <si>
    <t>K2183186</t>
  </si>
  <si>
    <t>K2389299</t>
  </si>
  <si>
    <t>10.254.20.4</t>
  </si>
  <si>
    <t>HGH-IDF-3</t>
  </si>
  <si>
    <t>Rm. 119</t>
  </si>
  <si>
    <t>K1986590</t>
  </si>
  <si>
    <t>K2183118</t>
  </si>
  <si>
    <t>K1985902</t>
  </si>
  <si>
    <t>10.254.20.5</t>
  </si>
  <si>
    <t>HGH-IDF-3-ST2</t>
  </si>
  <si>
    <t>Rm. 119?</t>
  </si>
  <si>
    <t>K2185356</t>
  </si>
  <si>
    <t>K2183213</t>
  </si>
  <si>
    <t>K2183173</t>
  </si>
  <si>
    <t>H0481858</t>
  </si>
  <si>
    <t>K2084053</t>
  </si>
  <si>
    <t>10.254.20.6</t>
  </si>
  <si>
    <t>HGH-IDF-4</t>
  </si>
  <si>
    <t>Rm. 235</t>
  </si>
  <si>
    <t>K2185344</t>
  </si>
  <si>
    <t>K2389286</t>
  </si>
  <si>
    <t>K2183172</t>
  </si>
  <si>
    <t>K2183161</t>
  </si>
  <si>
    <t>10.254.20.7</t>
  </si>
  <si>
    <t>HGH-IDF-5</t>
  </si>
  <si>
    <t>Rm. 219.1</t>
  </si>
  <si>
    <t>K2185360</t>
  </si>
  <si>
    <t>K2389303</t>
  </si>
  <si>
    <t>K2183180</t>
  </si>
  <si>
    <t>K2389234</t>
  </si>
  <si>
    <t>10.254.20.8</t>
  </si>
  <si>
    <t>HGH-IDF-6</t>
  </si>
  <si>
    <t>Rm. 256</t>
  </si>
  <si>
    <t>K2185366</t>
  </si>
  <si>
    <t>K2183228</t>
  </si>
  <si>
    <t>10.254.10.1</t>
  </si>
  <si>
    <t>MID-MDF</t>
  </si>
  <si>
    <t>MS</t>
  </si>
  <si>
    <t>1st floor E hallway - Home Econ</t>
  </si>
  <si>
    <t>L3384877</t>
  </si>
  <si>
    <t>L4681272</t>
  </si>
  <si>
    <t>L4681311</t>
  </si>
  <si>
    <t>L4681309</t>
  </si>
  <si>
    <t>L4681200</t>
  </si>
  <si>
    <t>N2183740</t>
  </si>
  <si>
    <t>OS6850E-P24X</t>
  </si>
  <si>
    <t>N2183742</t>
  </si>
  <si>
    <t>10.254.10.2</t>
  </si>
  <si>
    <t>MID-IDF-1</t>
  </si>
  <si>
    <t>1st Floor D Hallway Boys Restroom</t>
  </si>
  <si>
    <t>L3780727</t>
  </si>
  <si>
    <t>L4681095</t>
  </si>
  <si>
    <t>L4681526</t>
  </si>
  <si>
    <t>L4681343</t>
  </si>
  <si>
    <t>L4681351</t>
  </si>
  <si>
    <t>10.254.10.3</t>
  </si>
  <si>
    <t>MID-IDF-2</t>
  </si>
  <si>
    <t>2nd Floor A Hallway Boys Restroom</t>
  </si>
  <si>
    <t>L3780735</t>
  </si>
  <si>
    <t>L4681270</t>
  </si>
  <si>
    <t>L4681179</t>
  </si>
  <si>
    <t>L4681640</t>
  </si>
  <si>
    <t>L4681286</t>
  </si>
  <si>
    <t>10.254.10.4</t>
  </si>
  <si>
    <t>MID-IDF-3</t>
  </si>
  <si>
    <t>2nd floor D hallway boys restroom</t>
  </si>
  <si>
    <t>L3780742</t>
  </si>
  <si>
    <t>L4681323</t>
  </si>
  <si>
    <t>L4681414</t>
  </si>
  <si>
    <t>L4681315</t>
  </si>
  <si>
    <t>L4681577</t>
  </si>
  <si>
    <t>10.254.10.5</t>
  </si>
  <si>
    <t>MID-IDF-4</t>
  </si>
  <si>
    <t>Cafeteria Maintenance office</t>
  </si>
  <si>
    <t>L3780760</t>
  </si>
  <si>
    <t>L4681456</t>
  </si>
  <si>
    <t>L4681436</t>
  </si>
  <si>
    <t>10.254.10.6</t>
  </si>
  <si>
    <t>MID-IDF-5</t>
  </si>
  <si>
    <t>1st floor A Hallway Boys Restroom</t>
  </si>
  <si>
    <t>L3880628</t>
  </si>
  <si>
    <t>L4681276</t>
  </si>
  <si>
    <t>L4681277</t>
  </si>
  <si>
    <t>L4681554</t>
  </si>
  <si>
    <t>L4681135</t>
  </si>
  <si>
    <t>10.254.10.7</t>
  </si>
  <si>
    <t>Wireless Controller</t>
  </si>
  <si>
    <t>???</t>
  </si>
  <si>
    <t>Next Steps:</t>
  </si>
  <si>
    <t>No UPS devices are required.</t>
  </si>
  <si>
    <t>MASD will supply patch cables.</t>
  </si>
  <si>
    <t>Incremental Support:</t>
  </si>
  <si>
    <t>Installation Labor:</t>
  </si>
  <si>
    <t>Cabling:</t>
  </si>
  <si>
    <t>Estimated 2017 C2 Prediscount Available</t>
  </si>
  <si>
    <t>2017 Project Cost</t>
  </si>
  <si>
    <t>Costs Above Cap</t>
  </si>
  <si>
    <t>Erate Submission</t>
  </si>
  <si>
    <t>Erate
Subsidy</t>
  </si>
  <si>
    <t>Erate Subsidy:</t>
  </si>
  <si>
    <t>2017 Project Cost:</t>
  </si>
  <si>
    <t>Enrollment Numbers from Questeq Erate Consultants</t>
  </si>
  <si>
    <t>Closet</t>
  </si>
  <si>
    <t xml:space="preserve">Current 10/100/1000 Ports
(C) </t>
  </si>
  <si>
    <t>Current Free Ports
(D)</t>
  </si>
  <si>
    <t xml:space="preserve">Planned 10/100/1000 Ports
(E) </t>
  </si>
  <si>
    <t>Current Wireless Ports
(F)</t>
  </si>
  <si>
    <t>Planned Wireless Ports
(G)</t>
  </si>
  <si>
    <t>Planned
Free Ports
(E)
- (C-D)
- (G-F)</t>
  </si>
  <si>
    <t>Planned Free Port %</t>
  </si>
  <si>
    <t>HGH-MDF</t>
  </si>
  <si>
    <t>10.254.10.1 &amp; 10.254.10.7</t>
  </si>
  <si>
    <t>Estimated 2017 C2 Prediscount Available from Questeq Erate Consultants</t>
  </si>
  <si>
    <t>10GB-SR-SFPP</t>
  </si>
  <si>
    <t>10301</t>
  </si>
  <si>
    <t>SR SFP+ module</t>
  </si>
  <si>
    <t>10304</t>
  </si>
  <si>
    <t>10305</t>
  </si>
  <si>
    <t>10306</t>
  </si>
  <si>
    <t>10307</t>
  </si>
  <si>
    <t>10GBASE-CR SFP+ 1m</t>
  </si>
  <si>
    <t>10GBASE-CR SFP+ 3m</t>
  </si>
  <si>
    <t>10GBASE-CR SFP+ 5m</t>
  </si>
  <si>
    <t>10GBASE-CR SFP+ 10m</t>
  </si>
  <si>
    <t>Replace HS Switching.  MS postponed until SY18-19.</t>
  </si>
  <si>
    <t>HGH-IDF-3-ST1</t>
  </si>
  <si>
    <t>SK2008-0832</t>
  </si>
  <si>
    <t>10313</t>
  </si>
  <si>
    <t>3m QSFP+ Passive Copper Cable</t>
  </si>
  <si>
    <t>SL8013-1206A</t>
  </si>
  <si>
    <t>S180 6PORT QSFP I-O -A</t>
  </si>
  <si>
    <t>S140 32PORT SFPP I-O</t>
  </si>
  <si>
    <t>10.40.0.1
10.254.20.1
&amp; 10.2.1.9</t>
  </si>
  <si>
    <t>Prepare Scope Doument with labor to install one foot patch cables in HS closets.</t>
  </si>
  <si>
    <t>No port increase in high school closets.</t>
  </si>
  <si>
    <t>No dual Fiber to IDFs; NO dual power supplies.</t>
  </si>
  <si>
    <t>Covered Item</t>
  </si>
  <si>
    <t>Covered Item Decription</t>
  </si>
  <si>
    <t>Unit Price</t>
  </si>
  <si>
    <t>Qty</t>
  </si>
  <si>
    <t>97004-16177</t>
  </si>
  <si>
    <t>16177</t>
  </si>
  <si>
    <t>X450-G2-24p-10GE4-Base</t>
  </si>
  <si>
    <t>97004-16179</t>
  </si>
  <si>
    <t>X450-G2-48p-10GE4-Base</t>
  </si>
  <si>
    <t>97004-31012</t>
  </si>
  <si>
    <t>31012</t>
  </si>
  <si>
    <t>Extreme Networks 3935i Wireless AP</t>
  </si>
  <si>
    <t>97003-S20255</t>
  </si>
  <si>
    <t>WS-APCAP-16</t>
  </si>
  <si>
    <t>16 AP Capacity Upgrade (C25, V2110)</t>
  </si>
  <si>
    <t>97003-S20252</t>
  </si>
  <si>
    <t>WS-APCAP-1</t>
  </si>
  <si>
    <t>1 AP Capacity Upgrade (C25, V2110)</t>
  </si>
  <si>
    <t>97003-30313</t>
  </si>
  <si>
    <t>V2110 V10 Virtual Wireless Controller</t>
  </si>
  <si>
    <t>97004-31018</t>
  </si>
  <si>
    <t>31018</t>
  </si>
  <si>
    <t>Extreme Networks 3965e Wireless AP</t>
  </si>
  <si>
    <t>97003-S20293</t>
  </si>
  <si>
    <t>NMS-K-12</t>
  </si>
  <si>
    <t>NETSIGHT FOR K-12</t>
  </si>
  <si>
    <t>97003-S20098</t>
  </si>
  <si>
    <t>IA-ES-1K</t>
  </si>
  <si>
    <t>NAC ENTERPRISE LICENSE FOR 3K ES</t>
  </si>
  <si>
    <t>97003-S20099</t>
  </si>
  <si>
    <t>IA-ES-3K</t>
  </si>
  <si>
    <t>SHS</t>
  </si>
  <si>
    <t>District</t>
  </si>
  <si>
    <t>X450-G2-48p-GE4-Base</t>
  </si>
  <si>
    <t>97004-16175</t>
  </si>
  <si>
    <t>97004-H30531</t>
  </si>
  <si>
    <t>97004-H30726</t>
  </si>
  <si>
    <t xml:space="preserve"> </t>
  </si>
  <si>
    <t>C2 ACTUAL FUNDING:</t>
  </si>
  <si>
    <t># Students:</t>
  </si>
  <si>
    <t>C2 Funding %:</t>
  </si>
  <si>
    <t>PREVIOUSLY LEVERAGED C2 BUDGET AMOUNT:</t>
  </si>
  <si>
    <t>Extreme Dual band Dual Radio 802.11ac/abgn, 4x4:4 MIMO Indoor wave2 access point with eight internal antenna array and active/active E/N data ports. Restricted Regulatory Domain: FCC (For following countries: US, Puerto Rico, Colombia)</t>
  </si>
  <si>
    <t>WS-AP3935I-FCC</t>
  </si>
  <si>
    <t>EXTREME WS-AP3935I-FCC AP</t>
  </si>
  <si>
    <r>
      <rPr>
        <b/>
        <sz val="12"/>
        <color rgb="FFFF0000"/>
        <rFont val="Calibri"/>
        <family val="2"/>
        <scheme val="minor"/>
      </rPr>
      <t>COMMENT:</t>
    </r>
    <r>
      <rPr>
        <b/>
        <sz val="12"/>
        <color theme="1"/>
        <rFont val="Calibri"/>
        <family val="2"/>
        <scheme val="minor"/>
      </rPr>
      <t xml:space="preserve">  LIST BELOW IS A SUMMARY OF ALL EQUIPMENT ITEMS NEEDED FOR THE DISTRICT.  ALL SCHOOL'S SHARE IN IDENTIFIED COSTS BASED ON THEIR REMAINING AVAILABLE C2 PRE-DISCOUNT CAP AMOUNTS WITH APPROPRIATE DISTRICT COST-ALLOCATIONS APPLIED WHERE/AS NEEDED.  </t>
    </r>
  </si>
  <si>
    <r>
      <t xml:space="preserve">DISTRICT-BASED AVAILABLE C2 BUDGET REMAINING: (Note: </t>
    </r>
    <r>
      <rPr>
        <b/>
        <i/>
        <u/>
        <sz val="10"/>
        <color theme="1"/>
        <rFont val="Calibri"/>
        <family val="2"/>
        <scheme val="minor"/>
      </rPr>
      <t>Does</t>
    </r>
    <r>
      <rPr>
        <b/>
        <sz val="10"/>
        <color theme="1"/>
        <rFont val="Calibri"/>
        <family val="2"/>
        <scheme val="minor"/>
      </rPr>
      <t xml:space="preserve"> take into account District-based C2 utilization fair-share portion identified within this Excel document)</t>
    </r>
  </si>
  <si>
    <t>BEN ENTITY:</t>
  </si>
  <si>
    <t>91000-31012</t>
  </si>
  <si>
    <t>Extreme One Year Cloud TAC &amp; OS</t>
  </si>
  <si>
    <t>S3-CHASSIS-A</t>
  </si>
  <si>
    <t>S-SERIES S3 CHASSIS/FANTRAY</t>
  </si>
  <si>
    <t>S-Series S3 Chassis(A) and fan tray (Power supplies ordered separately)</t>
  </si>
  <si>
    <t>ST2206-0848A</t>
  </si>
  <si>
    <t>S140 48PORT TS I-O A</t>
  </si>
  <si>
    <t>S-Series S140 I/O Module - 48 Ports 10/100/1000BASE-TX via RJ45 with PoE (802.3at) and two Type2 option slot (Used in S3/S4/S6/S8) EEE Capable</t>
  </si>
  <si>
    <t>SOK2208-0204</t>
  </si>
  <si>
    <t>4 PORTS SFP+ TYPE2 OM</t>
  </si>
  <si>
    <t>S-Series Option Module (Type2)  - 4 Ports10GBASE-X via SFP+   (Compatible with Type2 option slots)</t>
  </si>
  <si>
    <t>S-AC-PS</t>
  </si>
  <si>
    <t>S-SERIES AC POWER SUPPLY S3/S4/S6</t>
  </si>
  <si>
    <t>S-Series AC power supply, 20A, 100-240VAC input, (1200/1600W) (For use w/ S3/S4/S6/S8)</t>
  </si>
  <si>
    <t>5602019-USL1</t>
  </si>
  <si>
    <t>USA, CORD, NEMA 5-20, C19, SHLD, 3M</t>
  </si>
  <si>
    <t>Pwr Cord, 20A,NEMA 5-20P,C19,SHLD</t>
  </si>
  <si>
    <t>10GB-LRM-SFPP</t>
  </si>
  <si>
    <t>LRM SFP+ Module for S3</t>
  </si>
  <si>
    <t>715 Watt AC Power Supply Module - front to back airflow</t>
  </si>
  <si>
    <t>10303</t>
  </si>
  <si>
    <t>Dual Cat6 Network Drops per Access Point</t>
  </si>
  <si>
    <t>Conditioning/Patching in of Access Points</t>
  </si>
  <si>
    <t>10GB Fiber Upgrade</t>
  </si>
  <si>
    <t>One per every wireless access point</t>
  </si>
  <si>
    <t>MDF&lt;==&gt;IDF2-DMM
MDF&lt;==&gt;IDF3-AUTOTECH</t>
  </si>
  <si>
    <t>PW9130L1500R-XL2U</t>
  </si>
  <si>
    <t>EATON 1500VA UPS</t>
  </si>
  <si>
    <t>103107018-5591</t>
  </si>
  <si>
    <t>EATON MOUNTING RAIL KIT FOR UPS</t>
  </si>
  <si>
    <t>9PX3000</t>
  </si>
  <si>
    <t>EATON 3000VA UPS</t>
  </si>
  <si>
    <r>
      <t xml:space="preserve">One per every wireless access point </t>
    </r>
    <r>
      <rPr>
        <b/>
        <sz val="11"/>
        <color rgb="FF0000FF"/>
        <rFont val="Calibri"/>
        <family val="2"/>
        <scheme val="minor"/>
      </rPr>
      <t>(INCLUDED WITH NEW RUNS)</t>
    </r>
  </si>
  <si>
    <t>10GB 50/62.5 DIFF COST FOR FIBER UPGRADE</t>
  </si>
  <si>
    <t>RE-TERMINATION/RACK MANAGEMENT/REMOVAL SERVICES @COST/HR.</t>
  </si>
  <si>
    <t>(PROJECTED)</t>
  </si>
  <si>
    <t>Move/REPLACE runs from IDF2-HEALTH to IDF2-DMM</t>
  </si>
  <si>
    <r>
      <rPr>
        <sz val="11"/>
        <color rgb="FFFF0000"/>
        <rFont val="Calibri"/>
        <family val="2"/>
        <scheme val="minor"/>
      </rPr>
      <t>See ports tab for details.</t>
    </r>
    <r>
      <rPr>
        <sz val="11"/>
        <color theme="1"/>
        <rFont val="Calibri"/>
        <family val="2"/>
        <scheme val="minor"/>
      </rPr>
      <t xml:space="preserve">  Assumes the four runs to MDF will be abandoned. (MAX COST ESTIMATED)</t>
    </r>
  </si>
  <si>
    <t>Move/REPLACE runs from remaining  consolitation targeted racks to permanent/replacement rack and/or any remaining CAT.5.</t>
  </si>
  <si>
    <t>INCLUDED IN SCOPE COST</t>
  </si>
  <si>
    <t>C2 CAP OVERAGE COST-ALLOCATION AMOUNT:</t>
  </si>
  <si>
    <t>SCHOOL OUT-OF-POCKET E-RATE RELATED PROJECT COST (E-Rate fair-share + project/C2 CAP diff.):</t>
  </si>
  <si>
    <t>AVAILABLE C2 CAP PRE-DISCOUNT TOTAL:</t>
  </si>
  <si>
    <t>TOTAL SCHOOL OUT-OF-POCKET E-RATE RELATED AND NON E-RATE RELATED PROJECT COST:</t>
  </si>
  <si>
    <t>SCHOOL E-RATE RELATED PROJECT COST (ABOVE ITEMS SHADED IN LIGHT GREEN):</t>
  </si>
  <si>
    <t>IDENTIFIED AS PER 4/24 CONF. CALL WITH JIM &amp; GEORGE</t>
  </si>
  <si>
    <t>CATEGORY-LEVEL CABLING TO ADDRESS ROGUE SWITCHES/NEW AUTO IDF RUNS</t>
  </si>
  <si>
    <t>SummitSwitch - managed - 48 x 10/100/1000 (PoE+) + 4 x 1 Gigabit / 10 Gigabit SFP+ - rack-mountable - PoE+</t>
  </si>
  <si>
    <t>Summit 48 port 10/100/1000 managed switch (vendor secondary recommendation)</t>
  </si>
  <si>
    <r>
      <t xml:space="preserve">AS PER JIM WEIXEL 3/27 E-MAIL COUNTS---NEED TO CONFIRM VIA GROUP THAT NO DUPLICATION REGARDING LINE #44 ABOVE QUANTITY---PART 1 OF 2 </t>
    </r>
    <r>
      <rPr>
        <b/>
        <sz val="14"/>
        <color rgb="FFFF0000"/>
        <rFont val="Calibri"/>
        <family val="2"/>
        <scheme val="minor"/>
      </rPr>
      <t xml:space="preserve"> REMOVED FROM SCOPE</t>
    </r>
  </si>
  <si>
    <r>
      <t xml:space="preserve">Networking Equipment/Components --- via </t>
    </r>
    <r>
      <rPr>
        <b/>
        <sz val="14"/>
        <color rgb="FF0000FF"/>
        <rFont val="Calibri"/>
        <family val="2"/>
        <scheme val="minor"/>
      </rPr>
      <t>FRN #1799058063 (LOGICALIS --- SPIN #143004779)</t>
    </r>
  </si>
  <si>
    <r>
      <t xml:space="preserve">Wireless Equipment/Components --- via </t>
    </r>
    <r>
      <rPr>
        <b/>
        <sz val="14"/>
        <color rgb="FF0000FF"/>
        <rFont val="Calibri"/>
        <family val="2"/>
        <scheme val="minor"/>
      </rPr>
      <t>FRN #1799058083 (LOGICALIS --- SPIN #143004779)</t>
    </r>
  </si>
  <si>
    <r>
      <t xml:space="preserve">Cabling Services/Components --- via </t>
    </r>
    <r>
      <rPr>
        <b/>
        <sz val="14"/>
        <color rgb="FF0000FF"/>
        <rFont val="Calibri"/>
        <family val="2"/>
        <scheme val="minor"/>
      </rPr>
      <t>FRN #1799058092 (TELEPHONIX --- SPIN #143024243)</t>
    </r>
  </si>
  <si>
    <t>(SEE PINK HIGHLIGHTS BOX ABOVE)</t>
  </si>
  <si>
    <t>COST-ALLOCATION/C2 CAP BUDGET WORK APPLIED AGAINST THIS ITEM WHEREAS ONLY ONE OF THE TWO NEEDED SERVICES WILL BE E-RATE ELIGIBLE WHILE THE OTHER WILL HAVE A $53.02 INELIGIBLE/COST-ALLOCATION AMOUNT IMPOSED.</t>
  </si>
  <si>
    <t>NO SCOPE - C2 BUDGET IMPACT</t>
  </si>
  <si>
    <t>UPS Equipment/Components --- via FRN #XXXXXXX (EN-NET --- SPIN #143034194)---NOT APPLIED FOR DUE TO C2 BUDGET CAP</t>
  </si>
  <si>
    <r>
      <t xml:space="preserve">MDF&lt;==&gt;IDF4-CONSTRUCTION, IDF5-MASONARY, IDF6-CULINARY, &amp; IDF7-VET/TECH CONSOLIDATION INTO 2 RACKS  </t>
    </r>
    <r>
      <rPr>
        <b/>
        <sz val="14"/>
        <color rgb="FFFF0000"/>
        <rFont val="Calibri"/>
        <family val="2"/>
        <scheme val="minor"/>
      </rPr>
      <t>REMOVED FROM SCOPE DUE TO C2 BUDGET CAP</t>
    </r>
    <r>
      <rPr>
        <b/>
        <sz val="11"/>
        <color rgb="FFFF0000"/>
        <rFont val="Calibri"/>
        <family val="2"/>
        <scheme val="minor"/>
      </rPr>
      <t xml:space="preserve">
</t>
    </r>
  </si>
  <si>
    <r>
      <t>AS PER JIM WEIXEL 3/27 E-MAIL COUNTS---NEED TO CONFIRM VIA GROUP THAT NO DUPLICATION REGARDING LINE #44 ABOVE QUANTITY---PART 2 OF 2</t>
    </r>
    <r>
      <rPr>
        <b/>
        <sz val="14"/>
        <color rgb="FFFF0000"/>
        <rFont val="Calibri"/>
        <family val="2"/>
        <scheme val="minor"/>
      </rPr>
      <t xml:space="preserve"> REMOVED FROM SCOPE DUE TO C2 BUDGET CAP</t>
    </r>
  </si>
  <si>
    <t>SCHOOL NON E-RATE RELATED PROJECT COST NOT INCLUDED DUE TO C2 CAP ISSUE (ABOVE ITEMS SHADED IN LIGHT PURPLE):</t>
  </si>
  <si>
    <t>XXXX</t>
  </si>
  <si>
    <r>
      <t>(EXAMPLE SCHOOL C2 BUDGET ISSUE DOC). :</t>
    </r>
    <r>
      <rPr>
        <b/>
        <sz val="18"/>
        <color rgb="FF0000FF"/>
        <rFont val="Calibri"/>
        <family val="2"/>
        <scheme val="minor"/>
      </rPr>
      <t xml:space="preserve"> YR20 E-RATE C2 PROJECT - REV7---final</t>
    </r>
  </si>
  <si>
    <r>
      <t xml:space="preserve">471#: </t>
    </r>
    <r>
      <rPr>
        <b/>
        <sz val="18"/>
        <color rgb="FF0000FF"/>
        <rFont val="Calibri"/>
        <family val="2"/>
        <scheme val="minor"/>
      </rPr>
      <t>XXXXXXX</t>
    </r>
  </si>
  <si>
    <t>APPENDIX B</t>
  </si>
  <si>
    <t>CRN:16061929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</si>
</sst>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&quot;$&quot;#,##0.00"/>
    <numFmt numFmtId="167" formatCode="_([$$-409]* #,##0.00_);_([$$-409]* \(#,##0.00\);_([$$-409]* &quot;-&quot;??_);_(@_)"/>
  </numFmts>
  <fonts count="2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8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FF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73">
    <xf numFmtId="0" fontId="0" fillId="0" borderId="0" xfId="0"/>
    <xf numFmtId="0" fontId="1" fillId="0" borderId="0" xfId="0" applyFont="1"/>
    <xf numFmtId="0" fontId="0" fillId="5" borderId="0" xfId="0" applyFill="1"/>
    <xf numFmtId="0" fontId="0" fillId="3" borderId="6" xfId="0" applyFill="1" applyBorder="1"/>
    <xf numFmtId="0" fontId="0" fillId="3" borderId="6" xfId="0" applyFill="1" applyBorder="1" applyAlignment="1">
      <alignment horizontal="right"/>
    </xf>
    <xf numFmtId="0" fontId="1" fillId="5" borderId="0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0" fillId="0" borderId="0" xfId="0" applyAlignment="1">
      <alignment horizontal="center"/>
    </xf>
    <xf numFmtId="165" fontId="0" fillId="0" borderId="0" xfId="2" applyNumberFormat="1" applyFont="1"/>
    <xf numFmtId="8" fontId="0" fillId="0" borderId="0" xfId="0" applyNumberFormat="1"/>
    <xf numFmtId="9" fontId="0" fillId="0" borderId="0" xfId="3" applyFont="1" applyAlignment="1">
      <alignment horizontal="center"/>
    </xf>
    <xf numFmtId="9" fontId="0" fillId="0" borderId="7" xfId="3" applyFont="1" applyBorder="1" applyAlignment="1">
      <alignment horizontal="center"/>
    </xf>
    <xf numFmtId="0" fontId="5" fillId="3" borderId="6" xfId="0" applyFont="1" applyFill="1" applyBorder="1" applyAlignment="1">
      <alignment horizontal="right"/>
    </xf>
    <xf numFmtId="44" fontId="6" fillId="5" borderId="0" xfId="0" applyNumberFormat="1" applyFont="1" applyFill="1" applyBorder="1"/>
    <xf numFmtId="0" fontId="7" fillId="6" borderId="5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 wrapText="1"/>
    </xf>
    <xf numFmtId="0" fontId="7" fillId="0" borderId="0" xfId="0" applyFont="1"/>
    <xf numFmtId="0" fontId="8" fillId="0" borderId="8" xfId="0" applyFont="1" applyFill="1" applyBorder="1"/>
    <xf numFmtId="0" fontId="8" fillId="0" borderId="9" xfId="0" applyFont="1" applyFill="1" applyBorder="1"/>
    <xf numFmtId="0" fontId="8" fillId="0" borderId="10" xfId="0" applyFont="1" applyFill="1" applyBorder="1"/>
    <xf numFmtId="0" fontId="8" fillId="0" borderId="0" xfId="0" applyFont="1" applyFill="1" applyBorder="1"/>
    <xf numFmtId="164" fontId="0" fillId="0" borderId="0" xfId="1" applyNumberFormat="1" applyFont="1" applyAlignment="1">
      <alignment horizontal="right"/>
    </xf>
    <xf numFmtId="8" fontId="0" fillId="0" borderId="0" xfId="0" applyNumberFormat="1" applyAlignment="1">
      <alignment horizontal="right"/>
    </xf>
    <xf numFmtId="164" fontId="0" fillId="0" borderId="7" xfId="1" applyNumberFormat="1" applyFont="1" applyBorder="1" applyAlignment="1">
      <alignment horizontal="right"/>
    </xf>
    <xf numFmtId="8" fontId="0" fillId="0" borderId="7" xfId="0" applyNumberFormat="1" applyBorder="1" applyAlignment="1">
      <alignment horizontal="right"/>
    </xf>
    <xf numFmtId="9" fontId="0" fillId="0" borderId="0" xfId="3" applyFont="1"/>
    <xf numFmtId="166" fontId="0" fillId="0" borderId="0" xfId="2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166" fontId="0" fillId="7" borderId="7" xfId="2" applyNumberFormat="1" applyFont="1" applyFill="1" applyBorder="1"/>
    <xf numFmtId="0" fontId="7" fillId="6" borderId="12" xfId="0" applyFont="1" applyFill="1" applyBorder="1" applyAlignment="1">
      <alignment horizontal="center" wrapText="1"/>
    </xf>
    <xf numFmtId="44" fontId="0" fillId="0" borderId="13" xfId="3" applyNumberFormat="1" applyFont="1" applyBorder="1" applyAlignment="1">
      <alignment horizontal="right"/>
    </xf>
    <xf numFmtId="8" fontId="0" fillId="0" borderId="0" xfId="0" applyNumberFormat="1" applyBorder="1" applyAlignment="1">
      <alignment horizontal="right"/>
    </xf>
    <xf numFmtId="8" fontId="0" fillId="0" borderId="14" xfId="0" applyNumberFormat="1" applyBorder="1" applyAlignment="1">
      <alignment horizontal="right"/>
    </xf>
    <xf numFmtId="8" fontId="0" fillId="0" borderId="13" xfId="0" applyNumberFormat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44" fontId="0" fillId="0" borderId="0" xfId="0" applyNumberFormat="1" applyBorder="1" applyAlignment="1">
      <alignment horizontal="right"/>
    </xf>
    <xf numFmtId="8" fontId="0" fillId="0" borderId="0" xfId="2" applyNumberFormat="1" applyFont="1"/>
    <xf numFmtId="0" fontId="7" fillId="7" borderId="5" xfId="0" applyFont="1" applyFill="1" applyBorder="1" applyAlignment="1">
      <alignment horizontal="center" wrapText="1"/>
    </xf>
    <xf numFmtId="37" fontId="0" fillId="0" borderId="0" xfId="1" applyNumberFormat="1" applyFont="1" applyAlignment="1">
      <alignment horizontal="center"/>
    </xf>
    <xf numFmtId="37" fontId="0" fillId="0" borderId="0" xfId="0" applyNumberFormat="1"/>
    <xf numFmtId="37" fontId="0" fillId="0" borderId="7" xfId="1" applyNumberFormat="1" applyFont="1" applyBorder="1" applyAlignment="1">
      <alignment horizontal="center"/>
    </xf>
    <xf numFmtId="166" fontId="0" fillId="0" borderId="0" xfId="0" applyNumberFormat="1"/>
    <xf numFmtId="37" fontId="0" fillId="0" borderId="0" xfId="1" applyNumberFormat="1" applyFont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37" fontId="0" fillId="0" borderId="0" xfId="1" applyNumberFormat="1" applyFont="1" applyAlignment="1">
      <alignment horizontal="center" vertical="center"/>
    </xf>
    <xf numFmtId="9" fontId="0" fillId="0" borderId="0" xfId="3" applyFont="1" applyAlignment="1">
      <alignment horizontal="center" vertical="center"/>
    </xf>
    <xf numFmtId="0" fontId="7" fillId="0" borderId="5" xfId="0" applyFont="1" applyBorder="1"/>
    <xf numFmtId="167" fontId="7" fillId="0" borderId="5" xfId="0" applyNumberFormat="1" applyFont="1" applyBorder="1"/>
    <xf numFmtId="49" fontId="0" fillId="0" borderId="0" xfId="0" applyNumberFormat="1" applyFont="1"/>
    <xf numFmtId="167" fontId="0" fillId="0" borderId="0" xfId="0" applyNumberFormat="1" applyFont="1"/>
    <xf numFmtId="0" fontId="0" fillId="0" borderId="0" xfId="0" applyFont="1"/>
    <xf numFmtId="44" fontId="4" fillId="0" borderId="0" xfId="2" applyFont="1"/>
    <xf numFmtId="44" fontId="0" fillId="0" borderId="0" xfId="0" applyNumberFormat="1" applyFont="1"/>
    <xf numFmtId="49" fontId="0" fillId="0" borderId="0" xfId="0" applyNumberFormat="1"/>
    <xf numFmtId="167" fontId="0" fillId="0" borderId="0" xfId="0" applyNumberFormat="1"/>
    <xf numFmtId="0" fontId="0" fillId="0" borderId="0" xfId="0" applyBorder="1" applyAlignment="1">
      <alignment vertical="center" wrapText="1"/>
    </xf>
    <xf numFmtId="0" fontId="0" fillId="0" borderId="0" xfId="0" applyFont="1" applyAlignment="1">
      <alignment vertical="center"/>
    </xf>
    <xf numFmtId="49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44" fontId="7" fillId="0" borderId="7" xfId="2" applyFont="1" applyBorder="1"/>
    <xf numFmtId="44" fontId="0" fillId="0" borderId="0" xfId="2" applyFont="1"/>
    <xf numFmtId="44" fontId="0" fillId="0" borderId="0" xfId="0" applyNumberFormat="1"/>
    <xf numFmtId="44" fontId="4" fillId="8" borderId="0" xfId="2" applyFont="1" applyFill="1"/>
    <xf numFmtId="0" fontId="0" fillId="8" borderId="0" xfId="0" applyFont="1" applyFill="1"/>
    <xf numFmtId="44" fontId="0" fillId="8" borderId="0" xfId="0" applyNumberFormat="1" applyFont="1" applyFill="1"/>
    <xf numFmtId="0" fontId="3" fillId="2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44" fontId="2" fillId="0" borderId="0" xfId="0" applyNumberFormat="1" applyFont="1" applyBorder="1"/>
    <xf numFmtId="0" fontId="2" fillId="2" borderId="15" xfId="0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left" vertical="top" wrapText="1"/>
    </xf>
    <xf numFmtId="0" fontId="14" fillId="5" borderId="2" xfId="0" applyFont="1" applyFill="1" applyBorder="1" applyAlignment="1">
      <alignment horizontal="left" vertical="top" wrapText="1"/>
    </xf>
    <xf numFmtId="0" fontId="14" fillId="5" borderId="3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right" vertical="center"/>
    </xf>
    <xf numFmtId="166" fontId="9" fillId="2" borderId="3" xfId="0" applyNumberFormat="1" applyFont="1" applyFill="1" applyBorder="1" applyAlignment="1">
      <alignment horizontal="left" vertical="center"/>
    </xf>
    <xf numFmtId="166" fontId="10" fillId="2" borderId="3" xfId="0" applyNumberFormat="1" applyFont="1" applyFill="1" applyBorder="1" applyAlignment="1">
      <alignment horizontal="left" vertical="center"/>
    </xf>
    <xf numFmtId="49" fontId="0" fillId="0" borderId="4" xfId="0" applyNumberFormat="1" applyFill="1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right" vertical="center"/>
    </xf>
    <xf numFmtId="49" fontId="0" fillId="5" borderId="4" xfId="0" applyNumberFormat="1" applyFill="1" applyBorder="1" applyAlignment="1">
      <alignment vertical="center"/>
    </xf>
    <xf numFmtId="0" fontId="0" fillId="0" borderId="4" xfId="0" quotePrefix="1" applyBorder="1" applyAlignment="1">
      <alignment vertical="center" wrapText="1"/>
    </xf>
    <xf numFmtId="49" fontId="0" fillId="0" borderId="4" xfId="0" applyNumberFormat="1" applyFont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right" vertical="center"/>
    </xf>
    <xf numFmtId="44" fontId="0" fillId="0" borderId="4" xfId="0" applyNumberFormat="1" applyFont="1" applyFill="1" applyBorder="1" applyAlignment="1">
      <alignment vertical="center"/>
    </xf>
    <xf numFmtId="49" fontId="0" fillId="0" borderId="4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center"/>
    </xf>
    <xf numFmtId="0" fontId="0" fillId="0" borderId="0" xfId="0" applyBorder="1"/>
    <xf numFmtId="0" fontId="9" fillId="4" borderId="4" xfId="0" applyFont="1" applyFill="1" applyBorder="1" applyAlignment="1">
      <alignment horizontal="right"/>
    </xf>
    <xf numFmtId="0" fontId="23" fillId="4" borderId="4" xfId="0" applyFont="1" applyFill="1" applyBorder="1" applyAlignment="1">
      <alignment horizontal="right"/>
    </xf>
    <xf numFmtId="44" fontId="5" fillId="9" borderId="4" xfId="0" applyNumberFormat="1" applyFont="1" applyFill="1" applyBorder="1" applyAlignment="1">
      <alignment vertical="center"/>
    </xf>
    <xf numFmtId="44" fontId="10" fillId="9" borderId="3" xfId="0" applyNumberFormat="1" applyFont="1" applyFill="1" applyBorder="1"/>
    <xf numFmtId="0" fontId="18" fillId="0" borderId="4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44" fontId="0" fillId="3" borderId="4" xfId="0" applyNumberFormat="1" applyFill="1" applyBorder="1" applyAlignment="1">
      <alignment vertical="center"/>
    </xf>
    <xf numFmtId="44" fontId="20" fillId="4" borderId="4" xfId="0" applyNumberFormat="1" applyFont="1" applyFill="1" applyBorder="1"/>
    <xf numFmtId="44" fontId="5" fillId="3" borderId="4" xfId="0" applyNumberFormat="1" applyFont="1" applyFill="1" applyBorder="1" applyAlignment="1">
      <alignment vertical="center"/>
    </xf>
    <xf numFmtId="44" fontId="20" fillId="3" borderId="4" xfId="0" applyNumberFormat="1" applyFont="1" applyFill="1" applyBorder="1"/>
    <xf numFmtId="44" fontId="10" fillId="3" borderId="3" xfId="0" applyNumberFormat="1" applyFont="1" applyFill="1" applyBorder="1"/>
    <xf numFmtId="166" fontId="10" fillId="3" borderId="3" xfId="0" applyNumberFormat="1" applyFont="1" applyFill="1" applyBorder="1"/>
    <xf numFmtId="0" fontId="10" fillId="3" borderId="1" xfId="0" applyFont="1" applyFill="1" applyBorder="1" applyAlignment="1">
      <alignment horizontal="right"/>
    </xf>
    <xf numFmtId="0" fontId="10" fillId="3" borderId="2" xfId="0" applyFont="1" applyFill="1" applyBorder="1" applyAlignment="1">
      <alignment horizontal="right"/>
    </xf>
    <xf numFmtId="44" fontId="9" fillId="3" borderId="15" xfId="0" applyNumberFormat="1" applyFont="1" applyFill="1" applyBorder="1"/>
    <xf numFmtId="0" fontId="18" fillId="0" borderId="4" xfId="0" applyFont="1" applyBorder="1" applyAlignment="1">
      <alignment vertical="center" wrapText="1"/>
    </xf>
    <xf numFmtId="0" fontId="18" fillId="0" borderId="4" xfId="0" quotePrefix="1" applyFont="1" applyBorder="1" applyAlignment="1">
      <alignment vertical="center" wrapText="1"/>
    </xf>
    <xf numFmtId="0" fontId="18" fillId="0" borderId="4" xfId="0" applyFont="1" applyBorder="1" applyAlignment="1">
      <alignment horizontal="right" vertical="center"/>
    </xf>
    <xf numFmtId="44" fontId="18" fillId="0" borderId="4" xfId="0" applyNumberFormat="1" applyFont="1" applyFill="1" applyBorder="1" applyAlignment="1">
      <alignment vertical="center"/>
    </xf>
    <xf numFmtId="0" fontId="0" fillId="0" borderId="4" xfId="0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18" fillId="0" borderId="4" xfId="0" applyFont="1" applyFill="1" applyBorder="1" applyAlignment="1" applyProtection="1">
      <alignment horizontal="center" vertical="center"/>
      <protection locked="0"/>
    </xf>
    <xf numFmtId="0" fontId="0" fillId="10" borderId="4" xfId="0" quotePrefix="1" applyFill="1" applyBorder="1" applyAlignment="1">
      <alignment vertical="center" wrapText="1"/>
    </xf>
    <xf numFmtId="0" fontId="10" fillId="2" borderId="15" xfId="0" applyFont="1" applyFill="1" applyBorder="1" applyAlignment="1">
      <alignment horizontal="center" vertical="center"/>
    </xf>
    <xf numFmtId="9" fontId="10" fillId="2" borderId="1" xfId="0" applyNumberFormat="1" applyFont="1" applyFill="1" applyBorder="1" applyAlignment="1">
      <alignment horizontal="center" vertical="center"/>
    </xf>
    <xf numFmtId="7" fontId="0" fillId="0" borderId="4" xfId="0" applyNumberFormat="1" applyFill="1" applyBorder="1" applyAlignment="1">
      <alignment vertical="center"/>
    </xf>
    <xf numFmtId="7" fontId="5" fillId="0" borderId="4" xfId="0" applyNumberFormat="1" applyFont="1" applyFill="1" applyBorder="1" applyAlignment="1">
      <alignment vertical="center"/>
    </xf>
    <xf numFmtId="0" fontId="3" fillId="2" borderId="15" xfId="0" applyFont="1" applyFill="1" applyBorder="1" applyAlignment="1">
      <alignment horizontal="center" vertical="center"/>
    </xf>
    <xf numFmtId="0" fontId="21" fillId="11" borderId="4" xfId="0" applyFont="1" applyFill="1" applyBorder="1" applyAlignment="1">
      <alignment wrapText="1"/>
    </xf>
    <xf numFmtId="166" fontId="9" fillId="3" borderId="2" xfId="0" applyNumberFormat="1" applyFont="1" applyFill="1" applyBorder="1"/>
    <xf numFmtId="0" fontId="25" fillId="11" borderId="4" xfId="0" applyFont="1" applyFill="1" applyBorder="1" applyAlignment="1">
      <alignment wrapText="1"/>
    </xf>
    <xf numFmtId="44" fontId="17" fillId="0" borderId="4" xfId="0" applyNumberFormat="1" applyFont="1" applyBorder="1" applyAlignment="1">
      <alignment vertical="center"/>
    </xf>
    <xf numFmtId="44" fontId="9" fillId="4" borderId="4" xfId="0" applyNumberFormat="1" applyFont="1" applyFill="1" applyBorder="1"/>
    <xf numFmtId="44" fontId="18" fillId="11" borderId="4" xfId="0" applyNumberFormat="1" applyFont="1" applyFill="1" applyBorder="1" applyAlignment="1">
      <alignment vertical="center"/>
    </xf>
    <xf numFmtId="166" fontId="9" fillId="11" borderId="3" xfId="0" applyNumberFormat="1" applyFont="1" applyFill="1" applyBorder="1"/>
    <xf numFmtId="0" fontId="11" fillId="0" borderId="0" xfId="0" applyFont="1" applyBorder="1" applyAlignment="1">
      <alignment horizontal="right" wrapText="1"/>
    </xf>
    <xf numFmtId="44" fontId="9" fillId="0" borderId="0" xfId="0" applyNumberFormat="1" applyFont="1" applyBorder="1"/>
    <xf numFmtId="0" fontId="0" fillId="0" borderId="0" xfId="0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19" fillId="9" borderId="1" xfId="0" applyFont="1" applyFill="1" applyBorder="1" applyAlignment="1">
      <alignment horizontal="right" wrapText="1"/>
    </xf>
    <xf numFmtId="0" fontId="19" fillId="9" borderId="2" xfId="0" applyFont="1" applyFill="1" applyBorder="1" applyAlignment="1">
      <alignment horizontal="right" wrapText="1"/>
    </xf>
    <xf numFmtId="0" fontId="11" fillId="11" borderId="1" xfId="0" applyFont="1" applyFill="1" applyBorder="1" applyAlignment="1">
      <alignment horizontal="right" wrapText="1"/>
    </xf>
    <xf numFmtId="0" fontId="24" fillId="11" borderId="2" xfId="0" applyFont="1" applyFill="1" applyBorder="1" applyAlignment="1">
      <alignment horizontal="right" wrapText="1"/>
    </xf>
    <xf numFmtId="0" fontId="13" fillId="2" borderId="1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right" wrapText="1"/>
    </xf>
    <xf numFmtId="0" fontId="10" fillId="3" borderId="2" xfId="0" applyFont="1" applyFill="1" applyBorder="1" applyAlignment="1">
      <alignment horizontal="right" wrapText="1"/>
    </xf>
    <xf numFmtId="0" fontId="10" fillId="3" borderId="1" xfId="0" applyFont="1" applyFill="1" applyBorder="1" applyAlignment="1">
      <alignment horizontal="right"/>
    </xf>
    <xf numFmtId="0" fontId="10" fillId="3" borderId="2" xfId="0" applyFont="1" applyFill="1" applyBorder="1" applyAlignment="1">
      <alignment horizontal="right"/>
    </xf>
    <xf numFmtId="0" fontId="11" fillId="3" borderId="1" xfId="0" applyFont="1" applyFill="1" applyBorder="1" applyAlignment="1">
      <alignment horizontal="right" wrapText="1"/>
    </xf>
    <xf numFmtId="0" fontId="11" fillId="3" borderId="2" xfId="0" applyFont="1" applyFill="1" applyBorder="1" applyAlignment="1">
      <alignment horizontal="right" wrapText="1"/>
    </xf>
    <xf numFmtId="0" fontId="11" fillId="3" borderId="3" xfId="0" applyFont="1" applyFill="1" applyBorder="1" applyAlignment="1">
      <alignment horizontal="right" wrapText="1"/>
    </xf>
    <xf numFmtId="0" fontId="9" fillId="3" borderId="1" xfId="0" applyFont="1" applyFill="1" applyBorder="1" applyAlignment="1">
      <alignment horizontal="right"/>
    </xf>
    <xf numFmtId="0" fontId="17" fillId="3" borderId="2" xfId="0" applyFont="1" applyFill="1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0" borderId="11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2" fillId="0" borderId="0" xfId="0" applyFont="1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2" fillId="0" borderId="19" xfId="0" applyFont="1" applyBorder="1"/>
    <xf numFmtId="0" fontId="0" fillId="0" borderId="23" xfId="0" applyBorder="1"/>
    <xf numFmtId="0" fontId="0" fillId="0" borderId="5" xfId="0" applyBorder="1"/>
    <xf numFmtId="0" fontId="0" fillId="0" borderId="24" xfId="0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theme="4" tint="0.39997558519241921"/>
        </left>
        <right style="thin">
          <color theme="4" tint="0.39997558519241921"/>
        </right>
        <top/>
        <bottom/>
      </border>
    </dxf>
  </dxfs>
  <tableStyles count="0" defaultTableStyle="TableStyleMedium2" defaultPivotStyle="PivotStyleMedium9"/>
  <colors>
    <mruColors>
      <color rgb="FFFFCCFF"/>
      <color rgb="FFFF99FF"/>
      <color rgb="FFFFFF66"/>
      <color rgb="FF006600"/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1095375</xdr:colOff>
      <xdr:row>1</xdr:row>
      <xdr:rowOff>28575</xdr:rowOff>
    </xdr:from>
    <xdr:to>
      <xdr:col>2</xdr:col>
      <xdr:colOff>580756</xdr:colOff>
      <xdr:row>3</xdr:row>
      <xdr:rowOff>114236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0" y="219075"/>
          <a:ext cx="2152381" cy="514286"/>
        </a:xfrm>
        <a:prstGeom prst="rect">
          <a:avLst/>
        </a:prstGeom>
      </xdr:spPr>
    </xdr:pic>
    <xdr:clientData/>
  </xdr:twoCellAnchor>
  <xdr:twoCellAnchor editAs="oneCell">
    <xdr:from>
      <xdr:col>2</xdr:col>
      <xdr:colOff>1323975</xdr:colOff>
      <xdr:row>0</xdr:row>
      <xdr:rowOff>180975</xdr:rowOff>
    </xdr:from>
    <xdr:to>
      <xdr:col>3</xdr:col>
      <xdr:colOff>752475</xdr:colOff>
      <xdr:row>3</xdr:row>
      <xdr:rowOff>133636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180975"/>
          <a:ext cx="2095500" cy="57178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A1:H41" totalsRowShown="0" headerRowDxfId="17">
  <autoFilter ref="A1:H41"/>
  <tableColumns count="8">
    <tableColumn id="1" name="management IP"/>
    <tableColumn id="2" name="Closet name"/>
    <tableColumn id="3" name="Building"/>
    <tableColumn id="4" name="Closet location"/>
    <tableColumn id="5" name="Chassis #"/>
    <tableColumn id="6" name="Serial #"/>
    <tableColumn id="7" name="Model"/>
    <tableColumn id="8" name="Total ports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1:G38" totalsRowShown="0">
  <autoFilter ref="A1:G38"/>
  <tableColumns count="7">
    <tableColumn id="1" name="management IP"/>
    <tableColumn id="2" name="Closet name"/>
    <tableColumn id="3" name="Building"/>
    <tableColumn id="4" name="Closet location"/>
    <tableColumn id="5" name="Chassis #"/>
    <tableColumn id="6" name="Serial #"/>
    <tableColumn id="7" name="Mode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opLeftCell="A10" zoomScaleNormal="100" workbookViewId="0">
      <selection activeCell="G12" sqref="G12"/>
    </sheetView>
  </sheetViews>
  <sheetFormatPr defaultRowHeight="15" x14ac:dyDescent="0.25"/>
  <cols>
    <col min="1" max="1" width="20.28515625" bestFit="1" customWidth="1"/>
    <col min="2" max="2" width="11.42578125" customWidth="1"/>
    <col min="3" max="3" width="12.85546875" bestFit="1" customWidth="1"/>
    <col min="4" max="4" width="12.140625" bestFit="1" customWidth="1"/>
    <col min="5" max="5" width="12.7109375" bestFit="1" customWidth="1"/>
    <col min="6" max="6" width="13.28515625" bestFit="1" customWidth="1"/>
    <col min="7" max="7" width="12.5703125" bestFit="1" customWidth="1"/>
    <col min="8" max="8" width="13.28515625" bestFit="1" customWidth="1"/>
    <col min="9" max="9" width="12.5703125" bestFit="1" customWidth="1"/>
    <col min="10" max="10" width="11.85546875" bestFit="1" customWidth="1"/>
  </cols>
  <sheetData>
    <row r="1" spans="1:9" ht="60.75" thickBot="1" x14ac:dyDescent="0.3">
      <c r="A1" s="14" t="s">
        <v>0</v>
      </c>
      <c r="B1" s="15" t="s">
        <v>1</v>
      </c>
      <c r="C1" s="15" t="s">
        <v>2</v>
      </c>
      <c r="D1" s="15" t="s">
        <v>3</v>
      </c>
      <c r="E1" s="30" t="s">
        <v>175</v>
      </c>
      <c r="F1" s="30" t="s">
        <v>176</v>
      </c>
      <c r="G1" s="15" t="s">
        <v>177</v>
      </c>
      <c r="H1" s="15" t="s">
        <v>178</v>
      </c>
      <c r="I1" s="15" t="s">
        <v>179</v>
      </c>
    </row>
    <row r="2" spans="1:9" x14ac:dyDescent="0.25">
      <c r="A2" s="16" t="s">
        <v>5</v>
      </c>
      <c r="B2" s="21">
        <v>311</v>
      </c>
      <c r="C2" s="22">
        <f>150*B2</f>
        <v>46650</v>
      </c>
      <c r="D2" s="10">
        <f t="shared" ref="D2:D9" si="0">B2/$B$10</f>
        <v>7.7498131074009463E-2</v>
      </c>
      <c r="E2" s="34">
        <v>18909.759999999998</v>
      </c>
      <c r="F2" s="31" t="e">
        <f>D2*'FCC EXAMPLE SCHOOL BUDGET'!#REF!</f>
        <v>#REF!</v>
      </c>
      <c r="G2" s="37" t="e">
        <f t="shared" ref="G2:G9" si="1">MAX(0,F2-E2)</f>
        <v>#REF!</v>
      </c>
      <c r="H2" s="37" t="e">
        <f>F2-G2</f>
        <v>#REF!</v>
      </c>
      <c r="I2" s="32" t="e">
        <f t="shared" ref="I2:I9" si="2">$D$13*H2</f>
        <v>#REF!</v>
      </c>
    </row>
    <row r="3" spans="1:9" x14ac:dyDescent="0.25">
      <c r="A3" s="16" t="s">
        <v>6</v>
      </c>
      <c r="B3" s="21">
        <v>439</v>
      </c>
      <c r="C3" s="22">
        <f t="shared" ref="C3:C9" si="3">150*B3</f>
        <v>65850</v>
      </c>
      <c r="D3" s="10">
        <f t="shared" si="0"/>
        <v>0.10939446797906803</v>
      </c>
      <c r="E3" s="34">
        <v>29637.13</v>
      </c>
      <c r="F3" s="31" t="e">
        <f>D3*'FCC EXAMPLE SCHOOL BUDGET'!#REF!</f>
        <v>#REF!</v>
      </c>
      <c r="G3" s="37" t="e">
        <f t="shared" si="1"/>
        <v>#REF!</v>
      </c>
      <c r="H3" s="37" t="e">
        <f t="shared" ref="H3:H9" si="4">F3-G3</f>
        <v>#REF!</v>
      </c>
      <c r="I3" s="32" t="e">
        <f t="shared" si="2"/>
        <v>#REF!</v>
      </c>
    </row>
    <row r="4" spans="1:9" x14ac:dyDescent="0.25">
      <c r="A4" s="16" t="s">
        <v>7</v>
      </c>
      <c r="B4" s="21">
        <v>182</v>
      </c>
      <c r="C4" s="22">
        <f t="shared" si="3"/>
        <v>27300</v>
      </c>
      <c r="D4" s="10">
        <f t="shared" si="0"/>
        <v>4.5352604036880143E-2</v>
      </c>
      <c r="E4" s="34">
        <v>11217.29</v>
      </c>
      <c r="F4" s="31" t="e">
        <f>D4*'FCC EXAMPLE SCHOOL BUDGET'!#REF!</f>
        <v>#REF!</v>
      </c>
      <c r="G4" s="37" t="e">
        <f t="shared" si="1"/>
        <v>#REF!</v>
      </c>
      <c r="H4" s="37" t="e">
        <f t="shared" si="4"/>
        <v>#REF!</v>
      </c>
      <c r="I4" s="32" t="e">
        <f t="shared" si="2"/>
        <v>#REF!</v>
      </c>
    </row>
    <row r="5" spans="1:9" x14ac:dyDescent="0.25">
      <c r="A5" s="16" t="s">
        <v>8</v>
      </c>
      <c r="B5" s="21">
        <v>415</v>
      </c>
      <c r="C5" s="22">
        <f t="shared" si="3"/>
        <v>62250</v>
      </c>
      <c r="D5" s="10">
        <f t="shared" si="0"/>
        <v>0.10341390480936954</v>
      </c>
      <c r="E5" s="34">
        <v>16883.93</v>
      </c>
      <c r="F5" s="31" t="e">
        <f>D5*'FCC EXAMPLE SCHOOL BUDGET'!#REF!</f>
        <v>#REF!</v>
      </c>
      <c r="G5" s="37" t="e">
        <f t="shared" si="1"/>
        <v>#REF!</v>
      </c>
      <c r="H5" s="37" t="e">
        <f t="shared" si="4"/>
        <v>#REF!</v>
      </c>
      <c r="I5" s="32" t="e">
        <f t="shared" si="2"/>
        <v>#REF!</v>
      </c>
    </row>
    <row r="6" spans="1:9" x14ac:dyDescent="0.25">
      <c r="A6" s="16" t="s">
        <v>9</v>
      </c>
      <c r="B6" s="21">
        <v>304</v>
      </c>
      <c r="C6" s="22">
        <f t="shared" si="3"/>
        <v>45600</v>
      </c>
      <c r="D6" s="10">
        <f t="shared" si="0"/>
        <v>7.5753800149514078E-2</v>
      </c>
      <c r="E6" s="34">
        <v>20175.55</v>
      </c>
      <c r="F6" s="31" t="e">
        <f>D6*'FCC EXAMPLE SCHOOL BUDGET'!#REF!</f>
        <v>#REF!</v>
      </c>
      <c r="G6" s="37" t="e">
        <f t="shared" si="1"/>
        <v>#REF!</v>
      </c>
      <c r="H6" s="37" t="e">
        <f t="shared" si="4"/>
        <v>#REF!</v>
      </c>
      <c r="I6" s="32" t="e">
        <f t="shared" si="2"/>
        <v>#REF!</v>
      </c>
    </row>
    <row r="7" spans="1:9" x14ac:dyDescent="0.25">
      <c r="A7" s="16" t="s">
        <v>10</v>
      </c>
      <c r="B7" s="21">
        <v>557</v>
      </c>
      <c r="C7" s="22">
        <f t="shared" si="3"/>
        <v>83550</v>
      </c>
      <c r="D7" s="10">
        <f t="shared" si="0"/>
        <v>0.1387989035634189</v>
      </c>
      <c r="E7" s="34">
        <v>56470.11</v>
      </c>
      <c r="F7" s="31" t="e">
        <f>D7*'FCC EXAMPLE SCHOOL BUDGET'!#REF!</f>
        <v>#REF!</v>
      </c>
      <c r="G7" s="37" t="e">
        <f t="shared" si="1"/>
        <v>#REF!</v>
      </c>
      <c r="H7" s="37" t="e">
        <f t="shared" si="4"/>
        <v>#REF!</v>
      </c>
      <c r="I7" s="32" t="e">
        <f t="shared" si="2"/>
        <v>#REF!</v>
      </c>
    </row>
    <row r="8" spans="1:9" x14ac:dyDescent="0.25">
      <c r="A8" s="16" t="s">
        <v>11</v>
      </c>
      <c r="B8" s="21">
        <v>571</v>
      </c>
      <c r="C8" s="22">
        <f t="shared" si="3"/>
        <v>85650</v>
      </c>
      <c r="D8" s="10">
        <f t="shared" si="0"/>
        <v>0.14228756541240967</v>
      </c>
      <c r="E8" s="34">
        <v>66254.929999999993</v>
      </c>
      <c r="F8" s="31" t="e">
        <f>D8*'FCC EXAMPLE SCHOOL BUDGET'!#REF!</f>
        <v>#REF!</v>
      </c>
      <c r="G8" s="37" t="e">
        <f t="shared" si="1"/>
        <v>#REF!</v>
      </c>
      <c r="H8" s="37" t="e">
        <f t="shared" si="4"/>
        <v>#REF!</v>
      </c>
      <c r="I8" s="32" t="e">
        <f t="shared" si="2"/>
        <v>#REF!</v>
      </c>
    </row>
    <row r="9" spans="1:9" x14ac:dyDescent="0.25">
      <c r="A9" s="16" t="s">
        <v>12</v>
      </c>
      <c r="B9" s="21">
        <v>1234</v>
      </c>
      <c r="C9" s="22">
        <f t="shared" si="3"/>
        <v>185100</v>
      </c>
      <c r="D9" s="10">
        <f t="shared" si="0"/>
        <v>0.30750062297533015</v>
      </c>
      <c r="E9" s="34">
        <v>103089.89</v>
      </c>
      <c r="F9" s="31" t="e">
        <f>#REF!+D9*'FCC EXAMPLE SCHOOL BUDGET'!#REF!</f>
        <v>#REF!</v>
      </c>
      <c r="G9" s="37" t="e">
        <f t="shared" si="1"/>
        <v>#REF!</v>
      </c>
      <c r="H9" s="37" t="e">
        <f t="shared" si="4"/>
        <v>#REF!</v>
      </c>
      <c r="I9" s="32" t="e">
        <f t="shared" si="2"/>
        <v>#REF!</v>
      </c>
    </row>
    <row r="10" spans="1:9" ht="15.75" thickBot="1" x14ac:dyDescent="0.3">
      <c r="B10" s="23">
        <f t="shared" ref="B10:I10" si="5">SUM(B2:B9)</f>
        <v>4013</v>
      </c>
      <c r="C10" s="24">
        <f t="shared" si="5"/>
        <v>601950</v>
      </c>
      <c r="D10" s="11">
        <f t="shared" si="5"/>
        <v>0.99999999999999978</v>
      </c>
      <c r="E10" s="33">
        <f>SUM(E2:E9)</f>
        <v>322638.59000000003</v>
      </c>
      <c r="F10" s="33" t="e">
        <f t="shared" si="5"/>
        <v>#REF!</v>
      </c>
      <c r="G10" s="24" t="e">
        <f t="shared" si="5"/>
        <v>#REF!</v>
      </c>
      <c r="H10" s="24" t="e">
        <f t="shared" si="5"/>
        <v>#REF!</v>
      </c>
      <c r="I10" s="24" t="e">
        <f t="shared" si="5"/>
        <v>#REF!</v>
      </c>
    </row>
    <row r="11" spans="1:9" ht="15.75" thickTop="1" x14ac:dyDescent="0.25">
      <c r="C11" s="8"/>
    </row>
    <row r="12" spans="1:9" x14ac:dyDescent="0.25">
      <c r="E12" s="9"/>
      <c r="G12" s="9"/>
    </row>
    <row r="13" spans="1:9" x14ac:dyDescent="0.25">
      <c r="B13" s="132" t="s">
        <v>13</v>
      </c>
      <c r="C13" s="132"/>
      <c r="D13" s="25">
        <v>0.4</v>
      </c>
      <c r="E13" s="9"/>
      <c r="G13" s="9"/>
    </row>
    <row r="14" spans="1:9" x14ac:dyDescent="0.25">
      <c r="B14" s="27"/>
      <c r="C14" s="27"/>
      <c r="D14" s="25"/>
      <c r="E14" s="9"/>
      <c r="G14" s="9"/>
    </row>
    <row r="15" spans="1:9" x14ac:dyDescent="0.25">
      <c r="B15" s="132" t="s">
        <v>181</v>
      </c>
      <c r="C15" s="132"/>
      <c r="D15" s="26" t="e">
        <f>F10</f>
        <v>#REF!</v>
      </c>
      <c r="E15" s="9"/>
      <c r="G15" s="9"/>
    </row>
    <row r="16" spans="1:9" x14ac:dyDescent="0.25">
      <c r="B16" s="28"/>
      <c r="C16" s="28" t="s">
        <v>174</v>
      </c>
      <c r="D16" s="26">
        <v>0</v>
      </c>
      <c r="E16" s="9"/>
      <c r="G16" s="9"/>
    </row>
    <row r="17" spans="2:8" x14ac:dyDescent="0.25">
      <c r="B17" s="27"/>
      <c r="C17" s="27" t="s">
        <v>172</v>
      </c>
      <c r="D17" s="26" t="e">
        <f>Support!N30</f>
        <v>#REF!</v>
      </c>
      <c r="E17" s="9"/>
      <c r="G17" s="9"/>
    </row>
    <row r="18" spans="2:8" x14ac:dyDescent="0.25">
      <c r="B18" s="35"/>
      <c r="C18" s="35" t="s">
        <v>173</v>
      </c>
      <c r="D18" s="26">
        <v>6750</v>
      </c>
      <c r="E18" s="9"/>
      <c r="G18" s="9"/>
    </row>
    <row r="19" spans="2:8" x14ac:dyDescent="0.25">
      <c r="B19" s="27"/>
      <c r="C19" s="27" t="s">
        <v>180</v>
      </c>
      <c r="D19" s="38" t="e">
        <f>-I10</f>
        <v>#REF!</v>
      </c>
      <c r="E19" s="9"/>
      <c r="G19" s="9"/>
    </row>
    <row r="20" spans="2:8" ht="15.75" thickBot="1" x14ac:dyDescent="0.3">
      <c r="B20" s="27"/>
      <c r="C20" s="27"/>
      <c r="D20" s="29" t="e">
        <f>SUM(D15:D19)</f>
        <v>#REF!</v>
      </c>
      <c r="E20" s="9"/>
      <c r="G20" s="9"/>
    </row>
    <row r="21" spans="2:8" ht="15.75" thickTop="1" x14ac:dyDescent="0.25">
      <c r="B21" s="27"/>
      <c r="C21" s="27"/>
      <c r="D21" s="26"/>
      <c r="E21" s="9"/>
      <c r="G21" s="9"/>
    </row>
    <row r="22" spans="2:8" x14ac:dyDescent="0.25">
      <c r="E22" s="9"/>
      <c r="G22" s="9"/>
    </row>
    <row r="23" spans="2:8" x14ac:dyDescent="0.25">
      <c r="B23" s="36" t="s">
        <v>14</v>
      </c>
      <c r="C23" t="s">
        <v>205</v>
      </c>
      <c r="E23" s="9"/>
      <c r="G23" s="9"/>
    </row>
    <row r="24" spans="2:8" x14ac:dyDescent="0.25">
      <c r="C24" t="s">
        <v>170</v>
      </c>
    </row>
    <row r="25" spans="2:8" x14ac:dyDescent="0.25">
      <c r="C25" t="s">
        <v>171</v>
      </c>
    </row>
    <row r="26" spans="2:8" x14ac:dyDescent="0.25">
      <c r="C26" s="45" t="s">
        <v>216</v>
      </c>
      <c r="D26" s="45"/>
      <c r="E26" s="45"/>
      <c r="F26" s="45"/>
      <c r="G26" s="45"/>
      <c r="H26" s="45"/>
    </row>
    <row r="27" spans="2:8" x14ac:dyDescent="0.25">
      <c r="C27" s="45" t="s">
        <v>215</v>
      </c>
      <c r="D27" s="45"/>
      <c r="E27" s="45"/>
      <c r="F27" s="45"/>
      <c r="G27" s="45"/>
      <c r="H27" s="45"/>
    </row>
    <row r="28" spans="2:8" x14ac:dyDescent="0.25">
      <c r="C28" t="s">
        <v>193</v>
      </c>
    </row>
    <row r="29" spans="2:8" x14ac:dyDescent="0.25">
      <c r="C29" t="s">
        <v>182</v>
      </c>
    </row>
    <row r="31" spans="2:8" x14ac:dyDescent="0.25">
      <c r="B31" t="s">
        <v>169</v>
      </c>
      <c r="C31" t="s">
        <v>214</v>
      </c>
    </row>
  </sheetData>
  <mergeCells count="2">
    <mergeCell ref="B13:C13"/>
    <mergeCell ref="B15:C15"/>
  </mergeCells>
  <pageMargins left="0.7" right="0.7" top="0.75" bottom="0.75" header="0.3" footer="0.3"/>
  <pageSetup scale="82" orientation="landscape" r:id="rId1"/>
  <headerFooter>
    <oddFooter>&amp;L&amp;D&amp;T&amp;CPage &amp;P of &amp;N&amp;R&amp;F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tabSelected="1" workbookViewId="0">
      <selection activeCell="M12" sqref="M12"/>
    </sheetView>
  </sheetViews>
  <sheetFormatPr defaultRowHeight="15" x14ac:dyDescent="0.25"/>
  <cols>
    <col min="1" max="1" width="20.7109375" customWidth="1"/>
    <col min="2" max="3" width="40" customWidth="1"/>
    <col min="4" max="4" width="13.140625" customWidth="1"/>
    <col min="5" max="5" width="10.5703125" customWidth="1"/>
    <col min="6" max="6" width="29.85546875" customWidth="1"/>
    <col min="7" max="7" width="19.140625" customWidth="1"/>
    <col min="8" max="8" width="21.5703125" customWidth="1"/>
  </cols>
  <sheetData>
    <row r="1" spans="1:7" x14ac:dyDescent="0.25">
      <c r="A1" s="161"/>
      <c r="B1" s="162"/>
      <c r="C1" s="162"/>
      <c r="D1" s="162"/>
      <c r="E1" s="162"/>
      <c r="F1" s="162"/>
      <c r="G1" s="163"/>
    </row>
    <row r="2" spans="1:7" x14ac:dyDescent="0.25">
      <c r="A2" s="164"/>
      <c r="B2" s="93"/>
      <c r="C2" s="93"/>
      <c r="D2" s="93"/>
      <c r="E2" s="93"/>
      <c r="F2" s="93"/>
      <c r="G2" s="165"/>
    </row>
    <row r="3" spans="1:7" ht="18.75" x14ac:dyDescent="0.3">
      <c r="A3" s="164"/>
      <c r="B3" s="93"/>
      <c r="C3" s="93"/>
      <c r="D3" s="93"/>
      <c r="E3" s="93"/>
      <c r="F3" s="166" t="s">
        <v>329</v>
      </c>
      <c r="G3" s="165"/>
    </row>
    <row r="4" spans="1:7" x14ac:dyDescent="0.25">
      <c r="A4" s="167"/>
      <c r="B4" s="160"/>
      <c r="C4" s="160"/>
      <c r="D4" s="160"/>
      <c r="E4" s="160"/>
      <c r="F4" s="160"/>
      <c r="G4" s="168"/>
    </row>
    <row r="5" spans="1:7" x14ac:dyDescent="0.25">
      <c r="A5" s="164"/>
      <c r="B5" s="93"/>
      <c r="C5" s="93"/>
      <c r="D5" s="93"/>
      <c r="E5" s="93"/>
      <c r="F5" s="93"/>
      <c r="G5" s="165"/>
    </row>
    <row r="6" spans="1:7" ht="18.75" x14ac:dyDescent="0.3">
      <c r="A6" s="169" t="s">
        <v>328</v>
      </c>
      <c r="B6" s="93"/>
      <c r="C6" s="93"/>
      <c r="D6" s="93"/>
      <c r="E6" s="93"/>
      <c r="F6" s="93"/>
      <c r="G6" s="165"/>
    </row>
    <row r="7" spans="1:7" ht="15.75" thickBot="1" x14ac:dyDescent="0.3">
      <c r="A7" s="170"/>
      <c r="B7" s="171"/>
      <c r="C7" s="171"/>
      <c r="D7" s="171"/>
      <c r="E7" s="171"/>
      <c r="F7" s="171"/>
      <c r="G7" s="172"/>
    </row>
    <row r="8" spans="1:7" ht="32.450000000000003" customHeight="1" thickBot="1" x14ac:dyDescent="0.3">
      <c r="A8" s="133" t="s">
        <v>326</v>
      </c>
      <c r="B8" s="134"/>
      <c r="C8" s="134"/>
      <c r="D8" s="134"/>
      <c r="E8" s="134"/>
      <c r="F8" s="134"/>
      <c r="G8" s="135"/>
    </row>
    <row r="9" spans="1:7" ht="18.600000000000001" customHeight="1" thickBot="1" x14ac:dyDescent="0.3">
      <c r="A9" s="72" t="s">
        <v>256</v>
      </c>
      <c r="B9" s="118">
        <v>661</v>
      </c>
      <c r="C9" s="122" t="s">
        <v>327</v>
      </c>
      <c r="D9" s="73"/>
      <c r="E9" s="69"/>
      <c r="F9" s="78" t="s">
        <v>264</v>
      </c>
      <c r="G9" s="77" t="s">
        <v>325</v>
      </c>
    </row>
    <row r="10" spans="1:7" ht="67.900000000000006" customHeight="1" thickBot="1" x14ac:dyDescent="0.3">
      <c r="A10" s="72" t="s">
        <v>257</v>
      </c>
      <c r="B10" s="119">
        <v>0.8</v>
      </c>
      <c r="C10" s="99" t="s">
        <v>258</v>
      </c>
      <c r="D10" s="79">
        <v>0</v>
      </c>
      <c r="E10" s="143" t="s">
        <v>263</v>
      </c>
      <c r="F10" s="144"/>
      <c r="G10" s="80">
        <f>SUM(B9*153.47)-(D10)</f>
        <v>101443.67</v>
      </c>
    </row>
    <row r="11" spans="1:7" ht="40.9" customHeight="1" thickBot="1" x14ac:dyDescent="0.3">
      <c r="A11" s="136" t="s">
        <v>262</v>
      </c>
      <c r="B11" s="137"/>
      <c r="C11" s="137"/>
      <c r="D11" s="137"/>
      <c r="E11" s="137"/>
      <c r="F11" s="137"/>
      <c r="G11" s="138"/>
    </row>
    <row r="12" spans="1:7" s="2" customFormat="1" ht="40.9" customHeight="1" thickBot="1" x14ac:dyDescent="0.3">
      <c r="A12" s="74"/>
      <c r="B12" s="75"/>
      <c r="C12" s="75"/>
      <c r="D12" s="75"/>
      <c r="E12" s="75"/>
      <c r="F12" s="75"/>
      <c r="G12" s="76"/>
    </row>
    <row r="13" spans="1:7" s="1" customFormat="1" ht="31.9" customHeight="1" thickBot="1" x14ac:dyDescent="0.35">
      <c r="A13" s="145" t="s">
        <v>315</v>
      </c>
      <c r="B13" s="146"/>
      <c r="C13" s="146"/>
      <c r="D13" s="146"/>
      <c r="E13" s="146"/>
      <c r="F13" s="146"/>
      <c r="G13" s="147"/>
    </row>
    <row r="14" spans="1:7" x14ac:dyDescent="0.25">
      <c r="A14" s="3" t="s">
        <v>15</v>
      </c>
      <c r="B14" s="3" t="s">
        <v>16</v>
      </c>
      <c r="C14" s="3" t="s">
        <v>17</v>
      </c>
      <c r="D14" s="4" t="s">
        <v>18</v>
      </c>
      <c r="E14" s="4" t="s">
        <v>19</v>
      </c>
      <c r="F14" s="4" t="s">
        <v>20</v>
      </c>
      <c r="G14" s="12" t="s">
        <v>4</v>
      </c>
    </row>
    <row r="15" spans="1:7" ht="30" x14ac:dyDescent="0.25">
      <c r="A15" s="81" t="s">
        <v>267</v>
      </c>
      <c r="B15" s="82" t="s">
        <v>268</v>
      </c>
      <c r="C15" s="82" t="s">
        <v>269</v>
      </c>
      <c r="D15" s="113">
        <v>1</v>
      </c>
      <c r="E15" s="83" t="s">
        <v>21</v>
      </c>
      <c r="F15" s="120">
        <v>4497.3500000000004</v>
      </c>
      <c r="G15" s="100">
        <f t="shared" ref="G15:G28" si="0">F15*D15</f>
        <v>4497.3500000000004</v>
      </c>
    </row>
    <row r="16" spans="1:7" ht="60" x14ac:dyDescent="0.25">
      <c r="A16" s="81" t="s">
        <v>270</v>
      </c>
      <c r="B16" s="82" t="s">
        <v>271</v>
      </c>
      <c r="C16" s="82" t="s">
        <v>272</v>
      </c>
      <c r="D16" s="113">
        <v>1</v>
      </c>
      <c r="E16" s="83" t="s">
        <v>21</v>
      </c>
      <c r="F16" s="120">
        <v>14291.47</v>
      </c>
      <c r="G16" s="100">
        <f t="shared" si="0"/>
        <v>14291.47</v>
      </c>
    </row>
    <row r="17" spans="1:7" ht="37.15" customHeight="1" x14ac:dyDescent="0.25">
      <c r="A17" s="81" t="s">
        <v>273</v>
      </c>
      <c r="B17" s="82" t="s">
        <v>274</v>
      </c>
      <c r="C17" s="82" t="s">
        <v>275</v>
      </c>
      <c r="D17" s="113">
        <v>1</v>
      </c>
      <c r="E17" s="83" t="s">
        <v>21</v>
      </c>
      <c r="F17" s="120">
        <v>4073.82</v>
      </c>
      <c r="G17" s="100">
        <f t="shared" si="0"/>
        <v>4073.82</v>
      </c>
    </row>
    <row r="18" spans="1:7" ht="39.6" customHeight="1" x14ac:dyDescent="0.25">
      <c r="A18" s="81" t="s">
        <v>276</v>
      </c>
      <c r="B18" s="82" t="s">
        <v>277</v>
      </c>
      <c r="C18" s="82" t="s">
        <v>278</v>
      </c>
      <c r="D18" s="113">
        <v>2</v>
      </c>
      <c r="E18" s="83" t="s">
        <v>21</v>
      </c>
      <c r="F18" s="120">
        <v>844.41</v>
      </c>
      <c r="G18" s="100">
        <f t="shared" si="0"/>
        <v>1688.82</v>
      </c>
    </row>
    <row r="19" spans="1:7" ht="22.15" customHeight="1" x14ac:dyDescent="0.25">
      <c r="A19" s="84" t="s">
        <v>279</v>
      </c>
      <c r="B19" s="82" t="s">
        <v>280</v>
      </c>
      <c r="C19" s="82" t="s">
        <v>281</v>
      </c>
      <c r="D19" s="113">
        <v>2</v>
      </c>
      <c r="E19" s="83" t="s">
        <v>21</v>
      </c>
      <c r="F19" s="120">
        <v>52.94</v>
      </c>
      <c r="G19" s="100">
        <f t="shared" si="0"/>
        <v>105.88</v>
      </c>
    </row>
    <row r="20" spans="1:7" ht="42" customHeight="1" x14ac:dyDescent="0.25">
      <c r="A20" s="84" t="s">
        <v>282</v>
      </c>
      <c r="B20" s="82" t="s">
        <v>283</v>
      </c>
      <c r="C20" s="82" t="s">
        <v>46</v>
      </c>
      <c r="D20" s="113">
        <v>2</v>
      </c>
      <c r="E20" s="83" t="s">
        <v>21</v>
      </c>
      <c r="F20" s="120">
        <v>926.47</v>
      </c>
      <c r="G20" s="100">
        <f t="shared" si="0"/>
        <v>1852.94</v>
      </c>
    </row>
    <row r="21" spans="1:7" s="2" customFormat="1" ht="57.6" customHeight="1" x14ac:dyDescent="0.25">
      <c r="A21" s="84" t="s">
        <v>23</v>
      </c>
      <c r="B21" s="82" t="s">
        <v>313</v>
      </c>
      <c r="C21" s="82" t="s">
        <v>312</v>
      </c>
      <c r="D21" s="114">
        <v>2</v>
      </c>
      <c r="E21" s="83" t="s">
        <v>21</v>
      </c>
      <c r="F21" s="121">
        <v>3225.82</v>
      </c>
      <c r="G21" s="100">
        <f t="shared" si="0"/>
        <v>6451.64</v>
      </c>
    </row>
    <row r="22" spans="1:7" s="2" customFormat="1" ht="79.900000000000006" customHeight="1" x14ac:dyDescent="0.25">
      <c r="A22" s="81" t="s">
        <v>24</v>
      </c>
      <c r="B22" s="82" t="s">
        <v>25</v>
      </c>
      <c r="C22" s="82" t="s">
        <v>26</v>
      </c>
      <c r="D22" s="113">
        <v>4</v>
      </c>
      <c r="E22" s="83" t="s">
        <v>21</v>
      </c>
      <c r="F22" s="120">
        <v>2697.35</v>
      </c>
      <c r="G22" s="100">
        <f t="shared" si="0"/>
        <v>10789.4</v>
      </c>
    </row>
    <row r="23" spans="1:7" s="2" customFormat="1" ht="40.15" customHeight="1" x14ac:dyDescent="0.25">
      <c r="A23" s="84" t="s">
        <v>27</v>
      </c>
      <c r="B23" s="82" t="s">
        <v>28</v>
      </c>
      <c r="C23" s="82" t="s">
        <v>29</v>
      </c>
      <c r="D23" s="113">
        <v>6</v>
      </c>
      <c r="E23" s="83" t="s">
        <v>21</v>
      </c>
      <c r="F23" s="120">
        <v>156.18</v>
      </c>
      <c r="G23" s="100">
        <f t="shared" si="0"/>
        <v>937.08</v>
      </c>
    </row>
    <row r="24" spans="1:7" s="2" customFormat="1" ht="39.6" customHeight="1" x14ac:dyDescent="0.25">
      <c r="A24" s="84" t="s">
        <v>30</v>
      </c>
      <c r="B24" s="82" t="s">
        <v>31</v>
      </c>
      <c r="C24" s="85" t="s">
        <v>284</v>
      </c>
      <c r="D24" s="113">
        <v>6</v>
      </c>
      <c r="E24" s="83" t="s">
        <v>21</v>
      </c>
      <c r="F24" s="120">
        <v>473.82</v>
      </c>
      <c r="G24" s="100">
        <f t="shared" si="0"/>
        <v>2842.92</v>
      </c>
    </row>
    <row r="25" spans="1:7" s="2" customFormat="1" ht="24" customHeight="1" x14ac:dyDescent="0.25">
      <c r="A25" s="84" t="s">
        <v>32</v>
      </c>
      <c r="B25" s="82" t="s">
        <v>33</v>
      </c>
      <c r="C25" s="82" t="s">
        <v>34</v>
      </c>
      <c r="D25" s="113">
        <v>6</v>
      </c>
      <c r="E25" s="83" t="s">
        <v>21</v>
      </c>
      <c r="F25" s="120">
        <v>13.24</v>
      </c>
      <c r="G25" s="100">
        <f t="shared" si="0"/>
        <v>79.44</v>
      </c>
    </row>
    <row r="26" spans="1:7" s="2" customFormat="1" ht="40.15" customHeight="1" x14ac:dyDescent="0.25">
      <c r="A26" s="84" t="s">
        <v>35</v>
      </c>
      <c r="B26" s="82" t="s">
        <v>36</v>
      </c>
      <c r="C26" s="82" t="s">
        <v>37</v>
      </c>
      <c r="D26" s="113">
        <v>4</v>
      </c>
      <c r="E26" s="83" t="s">
        <v>21</v>
      </c>
      <c r="F26" s="120">
        <v>132.35</v>
      </c>
      <c r="G26" s="100">
        <f t="shared" si="0"/>
        <v>529.4</v>
      </c>
    </row>
    <row r="27" spans="1:7" s="2" customFormat="1" ht="40.9" customHeight="1" x14ac:dyDescent="0.25">
      <c r="A27" s="84" t="s">
        <v>38</v>
      </c>
      <c r="B27" s="82" t="s">
        <v>39</v>
      </c>
      <c r="C27" s="82" t="s">
        <v>40</v>
      </c>
      <c r="D27" s="113">
        <v>1</v>
      </c>
      <c r="E27" s="83" t="s">
        <v>21</v>
      </c>
      <c r="F27" s="120">
        <v>172.06</v>
      </c>
      <c r="G27" s="100">
        <f t="shared" si="0"/>
        <v>172.06</v>
      </c>
    </row>
    <row r="28" spans="1:7" s="2" customFormat="1" ht="41.45" customHeight="1" x14ac:dyDescent="0.25">
      <c r="A28" s="84" t="s">
        <v>285</v>
      </c>
      <c r="B28" s="82" t="s">
        <v>45</v>
      </c>
      <c r="C28" s="82" t="s">
        <v>46</v>
      </c>
      <c r="D28" s="113">
        <v>2</v>
      </c>
      <c r="E28" s="83" t="s">
        <v>21</v>
      </c>
      <c r="F28" s="120">
        <v>926.47</v>
      </c>
      <c r="G28" s="100">
        <f t="shared" si="0"/>
        <v>1852.94</v>
      </c>
    </row>
    <row r="29" spans="1:7" ht="18.75" x14ac:dyDescent="0.3">
      <c r="A29" s="6" t="s">
        <v>22</v>
      </c>
      <c r="B29" s="6"/>
      <c r="C29" s="6"/>
      <c r="D29" s="6"/>
      <c r="E29" s="94"/>
      <c r="F29" s="95" t="s">
        <v>304</v>
      </c>
      <c r="G29" s="101">
        <f>SUM(G15:G28)</f>
        <v>50165.16</v>
      </c>
    </row>
    <row r="30" spans="1:7" ht="19.5" thickBot="1" x14ac:dyDescent="0.35">
      <c r="A30" s="5"/>
      <c r="B30" s="5"/>
      <c r="C30" s="5"/>
      <c r="D30" s="5"/>
      <c r="E30" s="5"/>
      <c r="F30" s="5"/>
      <c r="G30" s="13"/>
    </row>
    <row r="31" spans="1:7" s="1" customFormat="1" ht="31.9" customHeight="1" thickBot="1" x14ac:dyDescent="0.35">
      <c r="A31" s="148" t="s">
        <v>321</v>
      </c>
      <c r="B31" s="149"/>
      <c r="C31" s="149"/>
      <c r="D31" s="149"/>
      <c r="E31" s="149"/>
      <c r="F31" s="149"/>
      <c r="G31" s="150"/>
    </row>
    <row r="32" spans="1:7" x14ac:dyDescent="0.25">
      <c r="A32" s="3" t="s">
        <v>15</v>
      </c>
      <c r="B32" s="3" t="s">
        <v>16</v>
      </c>
      <c r="C32" s="3" t="s">
        <v>17</v>
      </c>
      <c r="D32" s="4" t="s">
        <v>18</v>
      </c>
      <c r="E32" s="4" t="s">
        <v>19</v>
      </c>
      <c r="F32" s="4" t="s">
        <v>20</v>
      </c>
      <c r="G32" s="12" t="s">
        <v>4</v>
      </c>
    </row>
    <row r="33" spans="1:8" s="54" customFormat="1" ht="26.45" customHeight="1" x14ac:dyDescent="0.25">
      <c r="A33" s="90" t="s">
        <v>295</v>
      </c>
      <c r="B33" s="91" t="s">
        <v>296</v>
      </c>
      <c r="C33" s="91" t="s">
        <v>254</v>
      </c>
      <c r="D33" s="115">
        <v>1</v>
      </c>
      <c r="E33" s="88" t="s">
        <v>21</v>
      </c>
      <c r="F33" s="89">
        <v>1678.25</v>
      </c>
      <c r="G33" s="126">
        <f t="shared" ref="G33:G35" si="1">F33*D33</f>
        <v>1678.25</v>
      </c>
    </row>
    <row r="34" spans="1:8" s="54" customFormat="1" ht="26.45" customHeight="1" x14ac:dyDescent="0.25">
      <c r="A34" s="90" t="s">
        <v>291</v>
      </c>
      <c r="B34" s="91" t="s">
        <v>292</v>
      </c>
      <c r="C34" s="91"/>
      <c r="D34" s="115">
        <v>3</v>
      </c>
      <c r="E34" s="88" t="s">
        <v>21</v>
      </c>
      <c r="F34" s="89">
        <v>833.5</v>
      </c>
      <c r="G34" s="126">
        <f t="shared" si="1"/>
        <v>2500.5</v>
      </c>
    </row>
    <row r="35" spans="1:8" s="54" customFormat="1" ht="26.45" customHeight="1" x14ac:dyDescent="0.25">
      <c r="A35" s="90" t="s">
        <v>293</v>
      </c>
      <c r="B35" s="91" t="s">
        <v>294</v>
      </c>
      <c r="C35" s="91" t="s">
        <v>254</v>
      </c>
      <c r="D35" s="115">
        <v>4</v>
      </c>
      <c r="E35" s="88" t="s">
        <v>21</v>
      </c>
      <c r="F35" s="89">
        <v>60.05</v>
      </c>
      <c r="G35" s="126">
        <f t="shared" si="1"/>
        <v>240.2</v>
      </c>
    </row>
    <row r="36" spans="1:8" ht="18.75" x14ac:dyDescent="0.3">
      <c r="A36" s="6" t="s">
        <v>22</v>
      </c>
      <c r="B36" s="6"/>
      <c r="C36" s="6"/>
      <c r="D36" s="6"/>
      <c r="E36" s="6"/>
      <c r="F36" s="94" t="s">
        <v>320</v>
      </c>
      <c r="G36" s="127">
        <f>SUM(G33:G35)</f>
        <v>4418.95</v>
      </c>
    </row>
    <row r="37" spans="1:8" s="2" customFormat="1" ht="19.5" thickBot="1" x14ac:dyDescent="0.35">
      <c r="A37" s="5"/>
      <c r="B37" s="5"/>
      <c r="C37" s="5"/>
      <c r="D37" s="5"/>
      <c r="E37" s="5"/>
      <c r="F37" s="5"/>
      <c r="G37" s="13"/>
    </row>
    <row r="38" spans="1:8" s="1" customFormat="1" ht="31.9" customHeight="1" thickBot="1" x14ac:dyDescent="0.35">
      <c r="A38" s="145" t="s">
        <v>316</v>
      </c>
      <c r="B38" s="146"/>
      <c r="C38" s="146"/>
      <c r="D38" s="146"/>
      <c r="E38" s="146"/>
      <c r="F38" s="146"/>
      <c r="G38" s="147"/>
    </row>
    <row r="39" spans="1:8" x14ac:dyDescent="0.25">
      <c r="A39" s="3" t="s">
        <v>15</v>
      </c>
      <c r="B39" s="3" t="s">
        <v>16</v>
      </c>
      <c r="C39" s="3" t="s">
        <v>17</v>
      </c>
      <c r="D39" s="4" t="s">
        <v>18</v>
      </c>
      <c r="E39" s="4" t="s">
        <v>19</v>
      </c>
      <c r="F39" s="4" t="s">
        <v>20</v>
      </c>
      <c r="G39" s="12" t="s">
        <v>4</v>
      </c>
    </row>
    <row r="40" spans="1:8" s="16" customFormat="1" ht="88.9" customHeight="1" x14ac:dyDescent="0.25">
      <c r="A40" s="86" t="s">
        <v>260</v>
      </c>
      <c r="B40" s="87" t="s">
        <v>261</v>
      </c>
      <c r="C40" s="87" t="s">
        <v>259</v>
      </c>
      <c r="D40" s="115">
        <v>48</v>
      </c>
      <c r="E40" s="88" t="s">
        <v>21</v>
      </c>
      <c r="F40" s="89">
        <v>632.65</v>
      </c>
      <c r="G40" s="102">
        <f t="shared" ref="G40:G41" si="2">F40*D40</f>
        <v>30367.199999999997</v>
      </c>
    </row>
    <row r="41" spans="1:8" s="16" customFormat="1" ht="25.15" customHeight="1" x14ac:dyDescent="0.25">
      <c r="A41" s="86" t="s">
        <v>265</v>
      </c>
      <c r="B41" s="87" t="s">
        <v>266</v>
      </c>
      <c r="C41" s="87" t="s">
        <v>266</v>
      </c>
      <c r="D41" s="115">
        <v>48</v>
      </c>
      <c r="E41" s="88" t="s">
        <v>21</v>
      </c>
      <c r="F41" s="89">
        <v>110</v>
      </c>
      <c r="G41" s="102">
        <f t="shared" si="2"/>
        <v>5280</v>
      </c>
    </row>
    <row r="42" spans="1:8" ht="18.75" x14ac:dyDescent="0.3">
      <c r="A42" s="6" t="s">
        <v>22</v>
      </c>
      <c r="B42" s="6"/>
      <c r="C42" s="6"/>
      <c r="D42" s="6"/>
      <c r="E42" s="6"/>
      <c r="F42" s="95" t="s">
        <v>304</v>
      </c>
      <c r="G42" s="103">
        <f>SUM(G40:G41)</f>
        <v>35647.199999999997</v>
      </c>
    </row>
    <row r="43" spans="1:8" s="2" customFormat="1" ht="19.5" thickBot="1" x14ac:dyDescent="0.35">
      <c r="A43" s="5"/>
      <c r="B43" s="5"/>
      <c r="C43" s="5"/>
      <c r="D43" s="5"/>
      <c r="E43" s="5"/>
      <c r="F43" s="5">
        <v>48</v>
      </c>
      <c r="G43" s="13"/>
    </row>
    <row r="44" spans="1:8" s="1" customFormat="1" ht="31.9" customHeight="1" thickBot="1" x14ac:dyDescent="0.35">
      <c r="A44" s="145" t="s">
        <v>317</v>
      </c>
      <c r="B44" s="146"/>
      <c r="C44" s="146"/>
      <c r="D44" s="146"/>
      <c r="E44" s="146"/>
      <c r="F44" s="146"/>
      <c r="G44" s="147"/>
    </row>
    <row r="45" spans="1:8" x14ac:dyDescent="0.25">
      <c r="A45" s="3" t="s">
        <v>15</v>
      </c>
      <c r="B45" s="3" t="s">
        <v>16</v>
      </c>
      <c r="C45" s="3" t="s">
        <v>17</v>
      </c>
      <c r="D45" s="4" t="s">
        <v>18</v>
      </c>
      <c r="E45" s="4" t="s">
        <v>19</v>
      </c>
      <c r="F45" s="4" t="s">
        <v>20</v>
      </c>
      <c r="G45" s="12" t="s">
        <v>4</v>
      </c>
    </row>
    <row r="46" spans="1:8" s="16" customFormat="1" ht="88.9" customHeight="1" x14ac:dyDescent="0.25">
      <c r="A46" s="92" t="s">
        <v>254</v>
      </c>
      <c r="B46" s="82" t="s">
        <v>286</v>
      </c>
      <c r="C46" s="82" t="s">
        <v>289</v>
      </c>
      <c r="D46" s="115">
        <v>48</v>
      </c>
      <c r="E46" s="88" t="s">
        <v>21</v>
      </c>
      <c r="F46" s="89">
        <v>220</v>
      </c>
      <c r="G46" s="102">
        <f t="shared" ref="G46:G55" si="3">F46*D46</f>
        <v>10560</v>
      </c>
    </row>
    <row r="47" spans="1:8" s="16" customFormat="1" ht="39.6" customHeight="1" x14ac:dyDescent="0.25">
      <c r="A47" s="92" t="s">
        <v>254</v>
      </c>
      <c r="B47" s="82" t="s">
        <v>287</v>
      </c>
      <c r="C47" s="82" t="s">
        <v>297</v>
      </c>
      <c r="D47" s="115">
        <v>48</v>
      </c>
      <c r="E47" s="88" t="s">
        <v>21</v>
      </c>
      <c r="F47" s="89">
        <v>0</v>
      </c>
      <c r="G47" s="102">
        <f t="shared" si="3"/>
        <v>0</v>
      </c>
    </row>
    <row r="48" spans="1:8" s="16" customFormat="1" ht="88.15" customHeight="1" x14ac:dyDescent="0.25">
      <c r="A48" s="92" t="s">
        <v>254</v>
      </c>
      <c r="B48" s="82" t="s">
        <v>288</v>
      </c>
      <c r="C48" s="85" t="s">
        <v>290</v>
      </c>
      <c r="D48" s="115">
        <v>2</v>
      </c>
      <c r="E48" s="88" t="s">
        <v>21</v>
      </c>
      <c r="F48" s="89">
        <v>3000</v>
      </c>
      <c r="G48" s="102">
        <f t="shared" si="3"/>
        <v>6000</v>
      </c>
      <c r="H48" s="123" t="s">
        <v>319</v>
      </c>
    </row>
    <row r="49" spans="1:8" s="16" customFormat="1" ht="105" customHeight="1" x14ac:dyDescent="0.25">
      <c r="A49" s="92" t="s">
        <v>254</v>
      </c>
      <c r="B49" s="109" t="s">
        <v>288</v>
      </c>
      <c r="C49" s="110" t="s">
        <v>322</v>
      </c>
      <c r="D49" s="116">
        <v>2</v>
      </c>
      <c r="E49" s="111" t="s">
        <v>21</v>
      </c>
      <c r="F49" s="112">
        <v>3000</v>
      </c>
      <c r="G49" s="128">
        <f t="shared" ref="G49" si="4">F49*D49</f>
        <v>6000</v>
      </c>
    </row>
    <row r="50" spans="1:8" s="16" customFormat="1" ht="51" customHeight="1" x14ac:dyDescent="0.25">
      <c r="A50" s="92" t="s">
        <v>254</v>
      </c>
      <c r="B50" s="82" t="s">
        <v>301</v>
      </c>
      <c r="C50" s="85" t="s">
        <v>302</v>
      </c>
      <c r="D50" s="115">
        <v>70</v>
      </c>
      <c r="E50" s="88" t="s">
        <v>21</v>
      </c>
      <c r="F50" s="89">
        <v>220</v>
      </c>
      <c r="G50" s="96">
        <f t="shared" si="3"/>
        <v>15400</v>
      </c>
    </row>
    <row r="51" spans="1:8" s="16" customFormat="1" ht="87" customHeight="1" x14ac:dyDescent="0.25">
      <c r="A51" s="92" t="s">
        <v>254</v>
      </c>
      <c r="B51" s="109" t="s">
        <v>303</v>
      </c>
      <c r="C51" s="98" t="s">
        <v>314</v>
      </c>
      <c r="D51" s="116">
        <v>65</v>
      </c>
      <c r="E51" s="111" t="s">
        <v>21</v>
      </c>
      <c r="F51" s="112">
        <v>220</v>
      </c>
      <c r="G51" s="128">
        <f t="shared" ref="G51" si="5">F51*D51</f>
        <v>14300</v>
      </c>
    </row>
    <row r="52" spans="1:8" s="16" customFormat="1" ht="73.900000000000006" customHeight="1" x14ac:dyDescent="0.25">
      <c r="A52" s="92"/>
      <c r="B52" s="82" t="s">
        <v>311</v>
      </c>
      <c r="C52" s="98" t="s">
        <v>310</v>
      </c>
      <c r="D52" s="116">
        <v>5</v>
      </c>
      <c r="E52" s="88" t="s">
        <v>21</v>
      </c>
      <c r="F52" s="89">
        <v>220</v>
      </c>
      <c r="G52" s="96">
        <f t="shared" si="3"/>
        <v>1100</v>
      </c>
    </row>
    <row r="53" spans="1:8" s="16" customFormat="1" ht="99.6" customHeight="1" x14ac:dyDescent="0.25">
      <c r="A53" s="92" t="s">
        <v>254</v>
      </c>
      <c r="B53" s="109" t="s">
        <v>303</v>
      </c>
      <c r="C53" s="98" t="s">
        <v>323</v>
      </c>
      <c r="D53" s="116">
        <v>156</v>
      </c>
      <c r="E53" s="111" t="s">
        <v>21</v>
      </c>
      <c r="F53" s="112">
        <v>220</v>
      </c>
      <c r="G53" s="128">
        <f t="shared" ref="G53" si="6">F53*D53</f>
        <v>34320</v>
      </c>
    </row>
    <row r="54" spans="1:8" s="16" customFormat="1" ht="22.9" customHeight="1" x14ac:dyDescent="0.25">
      <c r="A54" s="92"/>
      <c r="B54" s="82" t="s">
        <v>298</v>
      </c>
      <c r="C54" s="85"/>
      <c r="D54" s="115">
        <v>2</v>
      </c>
      <c r="E54" s="88"/>
      <c r="F54" s="89">
        <v>150</v>
      </c>
      <c r="G54" s="102">
        <f t="shared" si="3"/>
        <v>300</v>
      </c>
    </row>
    <row r="55" spans="1:8" s="16" customFormat="1" ht="50.45" customHeight="1" x14ac:dyDescent="0.25">
      <c r="A55" s="92"/>
      <c r="B55" s="82" t="s">
        <v>299</v>
      </c>
      <c r="C55" s="117" t="s">
        <v>300</v>
      </c>
      <c r="D55" s="115">
        <v>24</v>
      </c>
      <c r="E55" s="88"/>
      <c r="F55" s="89">
        <v>76</v>
      </c>
      <c r="G55" s="102">
        <f t="shared" si="3"/>
        <v>1824</v>
      </c>
    </row>
    <row r="56" spans="1:8" ht="27" customHeight="1" x14ac:dyDescent="0.3">
      <c r="A56" s="6" t="s">
        <v>22</v>
      </c>
      <c r="B56" s="6"/>
      <c r="C56" s="6"/>
      <c r="D56" s="6"/>
      <c r="E56" s="6"/>
      <c r="F56" s="6"/>
      <c r="G56" s="103">
        <f>SUM(G46+G47+G48+G54+G55)</f>
        <v>18684</v>
      </c>
    </row>
    <row r="57" spans="1:8" s="2" customFormat="1" ht="19.5" thickBot="1" x14ac:dyDescent="0.35">
      <c r="A57" s="5"/>
      <c r="B57" s="5"/>
      <c r="C57" s="5"/>
      <c r="D57" s="5"/>
      <c r="E57" s="5"/>
      <c r="F57" s="5"/>
      <c r="G57" s="13"/>
    </row>
    <row r="58" spans="1:8" ht="45.6" customHeight="1" thickBot="1" x14ac:dyDescent="0.35">
      <c r="D58" s="151" t="s">
        <v>309</v>
      </c>
      <c r="E58" s="152"/>
      <c r="F58" s="152"/>
      <c r="G58" s="104">
        <f>SUM(G29+G42+G56)</f>
        <v>104496.36</v>
      </c>
    </row>
    <row r="59" spans="1:8" ht="19.5" thickBot="1" x14ac:dyDescent="0.35">
      <c r="D59" s="153" t="s">
        <v>307</v>
      </c>
      <c r="E59" s="154"/>
      <c r="F59" s="154"/>
      <c r="G59" s="105">
        <f>G10</f>
        <v>101443.67</v>
      </c>
    </row>
    <row r="60" spans="1:8" ht="26.25" thickBot="1" x14ac:dyDescent="0.35">
      <c r="D60" s="158" t="s">
        <v>305</v>
      </c>
      <c r="E60" s="159"/>
      <c r="F60" s="159"/>
      <c r="G60" s="124">
        <f>SUM(G58-G59)</f>
        <v>3052.6900000000023</v>
      </c>
      <c r="H60" s="125" t="s">
        <v>318</v>
      </c>
    </row>
    <row r="61" spans="1:8" ht="19.5" thickBot="1" x14ac:dyDescent="0.35">
      <c r="D61" s="106"/>
      <c r="E61" s="107"/>
      <c r="F61" s="107" t="s">
        <v>255</v>
      </c>
      <c r="G61" s="104">
        <f>SUM(G59*B10)</f>
        <v>81154.936000000002</v>
      </c>
    </row>
    <row r="62" spans="1:8" ht="46.9" customHeight="1" thickBot="1" x14ac:dyDescent="0.35">
      <c r="D62" s="155" t="s">
        <v>306</v>
      </c>
      <c r="E62" s="156"/>
      <c r="F62" s="157"/>
      <c r="G62" s="108">
        <f>SUM(G58-G61)</f>
        <v>23341.423999999999</v>
      </c>
    </row>
    <row r="63" spans="1:8" ht="19.5" thickBot="1" x14ac:dyDescent="0.35">
      <c r="D63" s="70"/>
      <c r="E63" s="70"/>
      <c r="F63" s="70"/>
      <c r="G63" s="71"/>
    </row>
    <row r="64" spans="1:8" ht="57" customHeight="1" thickBot="1" x14ac:dyDescent="0.35">
      <c r="D64" s="139" t="s">
        <v>324</v>
      </c>
      <c r="E64" s="140"/>
      <c r="F64" s="140"/>
      <c r="G64" s="97">
        <f>SUM(G36+G50+G52+G36+G49+G51)</f>
        <v>45637.9</v>
      </c>
    </row>
    <row r="65" spans="2:8" ht="42" customHeight="1" thickBot="1" x14ac:dyDescent="0.35">
      <c r="D65" s="141" t="s">
        <v>308</v>
      </c>
      <c r="E65" s="142"/>
      <c r="F65" s="142"/>
      <c r="G65" s="129">
        <f>SUM(G62+G64)</f>
        <v>68979.323999999993</v>
      </c>
    </row>
    <row r="66" spans="2:8" ht="46.9" customHeight="1" x14ac:dyDescent="0.3">
      <c r="D66" s="130"/>
      <c r="E66" s="130"/>
      <c r="F66" s="130"/>
      <c r="G66" s="131"/>
      <c r="H66" s="93"/>
    </row>
    <row r="71" spans="2:8" x14ac:dyDescent="0.25">
      <c r="B71" t="s">
        <v>254</v>
      </c>
    </row>
  </sheetData>
  <sheetProtection algorithmName="SHA-512" hashValue="Mu1b63TU++yYxmQ41M0y7RqfKC5AugVbCFv5haZttfiDoVu1PsQQ5LWTTYmKZeg+EYknRY08adC8qqI3fsSC2A==" saltValue="xvhwVEUKlKhnGnU+ka/MvA==" spinCount="100000" sheet="1" objects="1" scenarios="1" selectLockedCells="1" selectUnlockedCells="1"/>
  <mergeCells count="13">
    <mergeCell ref="A8:G8"/>
    <mergeCell ref="A11:G11"/>
    <mergeCell ref="D64:F64"/>
    <mergeCell ref="D65:F65"/>
    <mergeCell ref="E10:F10"/>
    <mergeCell ref="A13:G13"/>
    <mergeCell ref="A31:G31"/>
    <mergeCell ref="A38:G38"/>
    <mergeCell ref="A44:G44"/>
    <mergeCell ref="D58:F58"/>
    <mergeCell ref="D59:F59"/>
    <mergeCell ref="D62:F62"/>
    <mergeCell ref="D60:F60"/>
  </mergeCells>
  <pageMargins left="0.7" right="0.7" top="0.75" bottom="0.75" header="0.3" footer="0.3"/>
  <pageSetup scale="70" fitToHeight="0" orientation="landscape" horizontalDpi="300" verticalDpi="300" r:id="rId1"/>
  <headerFooter>
    <oddFooter>&amp;L&amp;D &amp;T&amp;C&amp;P of &amp;N&amp;R&amp;F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zoomScale="120" zoomScaleNormal="120" workbookViewId="0">
      <selection activeCell="L11" sqref="L11"/>
    </sheetView>
  </sheetViews>
  <sheetFormatPr defaultRowHeight="15" x14ac:dyDescent="0.25"/>
  <cols>
    <col min="1" max="1" width="14.7109375" customWidth="1"/>
    <col min="2" max="2" width="28.7109375" customWidth="1"/>
    <col min="3" max="3" width="12.140625" customWidth="1"/>
    <col min="5" max="5" width="14.7109375" customWidth="1"/>
    <col min="8" max="8" width="15.42578125" customWidth="1"/>
  </cols>
  <sheetData>
    <row r="1" spans="1:12" ht="75.75" thickBot="1" x14ac:dyDescent="0.3">
      <c r="A1" s="39" t="s">
        <v>183</v>
      </c>
      <c r="B1" s="39" t="s">
        <v>16</v>
      </c>
      <c r="C1" s="39" t="s">
        <v>184</v>
      </c>
      <c r="D1" s="39" t="s">
        <v>185</v>
      </c>
      <c r="E1" s="39" t="s">
        <v>186</v>
      </c>
      <c r="F1" s="39" t="s">
        <v>187</v>
      </c>
      <c r="G1" s="39" t="s">
        <v>188</v>
      </c>
      <c r="H1" s="39" t="s">
        <v>189</v>
      </c>
      <c r="I1" s="39" t="s">
        <v>190</v>
      </c>
    </row>
    <row r="2" spans="1:12" ht="45" x14ac:dyDescent="0.25">
      <c r="A2" s="46" t="s">
        <v>191</v>
      </c>
      <c r="B2" s="47" t="s">
        <v>213</v>
      </c>
      <c r="C2" s="48">
        <f>2*48+5*48+48</f>
        <v>384</v>
      </c>
      <c r="D2" s="48">
        <f>32+47+23+16</f>
        <v>118</v>
      </c>
      <c r="E2" s="48" t="e">
        <f>48*(2+SUM(#REF!,'FCC EXAMPLE SCHOOL BUDGET'!#REF!))</f>
        <v>#REF!</v>
      </c>
      <c r="F2" s="48">
        <v>0</v>
      </c>
      <c r="G2" s="48">
        <f>F2</f>
        <v>0</v>
      </c>
      <c r="H2" s="48" t="e">
        <f>E2-(C2-D2)-(G2-F2)</f>
        <v>#REF!</v>
      </c>
      <c r="I2" s="49" t="e">
        <f t="shared" ref="I2:I9" si="0">H2/E2</f>
        <v>#REF!</v>
      </c>
      <c r="J2" s="41"/>
    </row>
    <row r="3" spans="1:12" x14ac:dyDescent="0.25">
      <c r="A3" s="7" t="s">
        <v>68</v>
      </c>
      <c r="B3" s="7" t="s">
        <v>67</v>
      </c>
      <c r="C3" s="40">
        <f>5*48</f>
        <v>240</v>
      </c>
      <c r="D3" s="40">
        <v>1</v>
      </c>
      <c r="E3" s="40" t="e">
        <f>48*SUM(#REF!)</f>
        <v>#REF!</v>
      </c>
      <c r="F3" s="40">
        <v>0</v>
      </c>
      <c r="G3" s="40">
        <f t="shared" ref="G3:G19" si="1">F3</f>
        <v>0</v>
      </c>
      <c r="H3" s="40" t="e">
        <f t="shared" ref="H3:H19" si="2">E3-(C3-D3)-(G3-F3)</f>
        <v>#REF!</v>
      </c>
      <c r="I3" s="10" t="e">
        <f t="shared" si="0"/>
        <v>#REF!</v>
      </c>
      <c r="J3" s="41"/>
    </row>
    <row r="4" spans="1:12" x14ac:dyDescent="0.25">
      <c r="A4" s="7" t="s">
        <v>76</v>
      </c>
      <c r="B4" s="7" t="s">
        <v>75</v>
      </c>
      <c r="C4" s="40">
        <f>5*48</f>
        <v>240</v>
      </c>
      <c r="D4" s="40">
        <v>15</v>
      </c>
      <c r="E4" s="40" t="e">
        <f>48*SUM(#REF!)</f>
        <v>#REF!</v>
      </c>
      <c r="F4" s="40">
        <v>0</v>
      </c>
      <c r="G4" s="40">
        <f t="shared" si="1"/>
        <v>0</v>
      </c>
      <c r="H4" s="40" t="e">
        <f t="shared" si="2"/>
        <v>#REF!</v>
      </c>
      <c r="I4" s="10" t="e">
        <f t="shared" si="0"/>
        <v>#REF!</v>
      </c>
    </row>
    <row r="5" spans="1:12" x14ac:dyDescent="0.25">
      <c r="A5" s="7" t="s">
        <v>206</v>
      </c>
      <c r="B5" s="7" t="s">
        <v>83</v>
      </c>
      <c r="C5" s="40">
        <f>3*48</f>
        <v>144</v>
      </c>
      <c r="D5" s="40">
        <v>0</v>
      </c>
      <c r="E5" s="40" t="e">
        <f>48*SUM(#REF!)</f>
        <v>#REF!</v>
      </c>
      <c r="F5" s="40">
        <v>0</v>
      </c>
      <c r="G5" s="40">
        <f t="shared" si="1"/>
        <v>0</v>
      </c>
      <c r="H5" s="40" t="e">
        <f t="shared" si="2"/>
        <v>#REF!</v>
      </c>
      <c r="I5" s="10" t="e">
        <f t="shared" si="0"/>
        <v>#REF!</v>
      </c>
    </row>
    <row r="6" spans="1:12" x14ac:dyDescent="0.25">
      <c r="A6" s="7" t="s">
        <v>90</v>
      </c>
      <c r="B6" s="7" t="s">
        <v>89</v>
      </c>
      <c r="C6" s="40">
        <f>3*48+2*24</f>
        <v>192</v>
      </c>
      <c r="D6" s="40">
        <v>0</v>
      </c>
      <c r="E6" s="40" t="e">
        <f>48*SUM(#REF!)</f>
        <v>#REF!</v>
      </c>
      <c r="F6" s="40">
        <v>0</v>
      </c>
      <c r="G6" s="40">
        <f t="shared" si="1"/>
        <v>0</v>
      </c>
      <c r="H6" s="40" t="e">
        <f t="shared" si="2"/>
        <v>#REF!</v>
      </c>
      <c r="I6" s="10" t="e">
        <f t="shared" si="0"/>
        <v>#REF!</v>
      </c>
      <c r="J6" s="41"/>
    </row>
    <row r="7" spans="1:12" x14ac:dyDescent="0.25">
      <c r="A7" s="7" t="s">
        <v>98</v>
      </c>
      <c r="B7" s="7" t="s">
        <v>97</v>
      </c>
      <c r="C7" s="40">
        <f>4*48</f>
        <v>192</v>
      </c>
      <c r="D7" s="40">
        <v>17</v>
      </c>
      <c r="E7" s="40" t="e">
        <f>48*SUM(#REF!)</f>
        <v>#REF!</v>
      </c>
      <c r="F7" s="40">
        <v>0</v>
      </c>
      <c r="G7" s="40">
        <f t="shared" si="1"/>
        <v>0</v>
      </c>
      <c r="H7" s="40" t="e">
        <f t="shared" si="2"/>
        <v>#REF!</v>
      </c>
      <c r="I7" s="10" t="e">
        <f t="shared" si="0"/>
        <v>#REF!</v>
      </c>
      <c r="J7" s="41"/>
    </row>
    <row r="8" spans="1:12" x14ac:dyDescent="0.25">
      <c r="A8" s="7" t="s">
        <v>105</v>
      </c>
      <c r="B8" s="7" t="s">
        <v>104</v>
      </c>
      <c r="C8" s="40">
        <f>4*48</f>
        <v>192</v>
      </c>
      <c r="D8" s="40">
        <v>7</v>
      </c>
      <c r="E8" s="40" t="e">
        <f>48*SUM(#REF!)</f>
        <v>#REF!</v>
      </c>
      <c r="F8" s="40">
        <v>0</v>
      </c>
      <c r="G8" s="40">
        <f t="shared" si="1"/>
        <v>0</v>
      </c>
      <c r="H8" s="40" t="e">
        <f t="shared" si="2"/>
        <v>#REF!</v>
      </c>
      <c r="I8" s="10" t="e">
        <f t="shared" si="0"/>
        <v>#REF!</v>
      </c>
      <c r="J8" s="41"/>
    </row>
    <row r="9" spans="1:12" x14ac:dyDescent="0.25">
      <c r="A9" s="7" t="s">
        <v>112</v>
      </c>
      <c r="B9" s="7" t="s">
        <v>111</v>
      </c>
      <c r="C9" s="40">
        <f>2*48</f>
        <v>96</v>
      </c>
      <c r="D9" s="40">
        <v>5</v>
      </c>
      <c r="E9" s="40" t="e">
        <f>48*SUM(#REF!)</f>
        <v>#REF!</v>
      </c>
      <c r="F9" s="40">
        <v>0</v>
      </c>
      <c r="G9" s="40">
        <f t="shared" si="1"/>
        <v>0</v>
      </c>
      <c r="H9" s="40" t="e">
        <f t="shared" si="2"/>
        <v>#REF!</v>
      </c>
      <c r="I9" s="10" t="e">
        <f t="shared" si="0"/>
        <v>#REF!</v>
      </c>
    </row>
    <row r="10" spans="1:12" ht="15.75" thickBot="1" x14ac:dyDescent="0.3">
      <c r="A10" s="7"/>
      <c r="B10" s="7"/>
      <c r="C10" s="42">
        <f t="shared" ref="C10:H10" si="3">SUM(C2:C9)</f>
        <v>1680</v>
      </c>
      <c r="D10" s="42">
        <f t="shared" si="3"/>
        <v>163</v>
      </c>
      <c r="E10" s="42" t="e">
        <f t="shared" si="3"/>
        <v>#REF!</v>
      </c>
      <c r="F10" s="42">
        <f t="shared" si="3"/>
        <v>0</v>
      </c>
      <c r="G10" s="42">
        <f t="shared" si="3"/>
        <v>0</v>
      </c>
      <c r="H10" s="42" t="e">
        <f t="shared" si="3"/>
        <v>#REF!</v>
      </c>
      <c r="I10" s="10"/>
      <c r="L10" s="41">
        <f>C10-D10</f>
        <v>1517</v>
      </c>
    </row>
    <row r="11" spans="1:12" ht="15.75" thickTop="1" x14ac:dyDescent="0.25">
      <c r="A11" s="7"/>
      <c r="B11" s="7"/>
      <c r="C11" s="44"/>
      <c r="D11" s="44"/>
      <c r="E11" s="44"/>
      <c r="F11" s="44"/>
      <c r="G11" s="44"/>
      <c r="H11" s="44"/>
      <c r="I11" s="10"/>
    </row>
    <row r="12" spans="1:12" x14ac:dyDescent="0.25">
      <c r="A12" s="7"/>
      <c r="B12" s="7"/>
      <c r="C12" s="40"/>
      <c r="D12" s="40"/>
      <c r="E12" s="40"/>
      <c r="F12" s="40"/>
      <c r="G12" s="40"/>
      <c r="H12" s="40"/>
      <c r="I12" s="10"/>
    </row>
    <row r="13" spans="1:12" ht="75.75" thickBot="1" x14ac:dyDescent="0.3">
      <c r="A13" s="39" t="s">
        <v>183</v>
      </c>
      <c r="B13" s="39" t="s">
        <v>16</v>
      </c>
      <c r="C13" s="39" t="s">
        <v>184</v>
      </c>
      <c r="D13" s="39" t="s">
        <v>185</v>
      </c>
      <c r="E13" s="39" t="s">
        <v>186</v>
      </c>
      <c r="F13" s="39" t="s">
        <v>187</v>
      </c>
      <c r="G13" s="39" t="s">
        <v>188</v>
      </c>
      <c r="H13" s="39" t="s">
        <v>189</v>
      </c>
      <c r="I13" s="39" t="s">
        <v>190</v>
      </c>
    </row>
    <row r="14" spans="1:12" x14ac:dyDescent="0.25">
      <c r="A14" s="7" t="s">
        <v>117</v>
      </c>
      <c r="B14" s="7" t="s">
        <v>192</v>
      </c>
      <c r="C14" s="40">
        <f>7*48+48</f>
        <v>384</v>
      </c>
      <c r="D14" s="40">
        <f>8+14</f>
        <v>22</v>
      </c>
      <c r="E14" s="40" t="e">
        <f>48*SUM(#REF!)+48</f>
        <v>#REF!</v>
      </c>
      <c r="F14" s="40">
        <v>10</v>
      </c>
      <c r="G14" s="40">
        <f t="shared" si="1"/>
        <v>10</v>
      </c>
      <c r="H14" s="40" t="e">
        <f>E14-(C14-D14)-(G14-F14)</f>
        <v>#REF!</v>
      </c>
      <c r="I14" s="10" t="e">
        <f t="shared" ref="I14:I19" si="4">H14/E14</f>
        <v>#REF!</v>
      </c>
    </row>
    <row r="15" spans="1:12" x14ac:dyDescent="0.25">
      <c r="A15" s="7" t="s">
        <v>129</v>
      </c>
      <c r="B15" s="7" t="s">
        <v>128</v>
      </c>
      <c r="C15" s="40">
        <f>5*48</f>
        <v>240</v>
      </c>
      <c r="D15" s="40">
        <v>5</v>
      </c>
      <c r="E15" s="40" t="e">
        <f>48*SUM(#REF!)</f>
        <v>#REF!</v>
      </c>
      <c r="F15" s="40">
        <v>18</v>
      </c>
      <c r="G15" s="40">
        <f t="shared" si="1"/>
        <v>18</v>
      </c>
      <c r="H15" s="40" t="e">
        <f>E15-(C15-D15)-(G15-F15)</f>
        <v>#REF!</v>
      </c>
      <c r="I15" s="10" t="e">
        <f t="shared" si="4"/>
        <v>#REF!</v>
      </c>
    </row>
    <row r="16" spans="1:12" x14ac:dyDescent="0.25">
      <c r="A16" s="7" t="s">
        <v>137</v>
      </c>
      <c r="B16" s="7" t="s">
        <v>136</v>
      </c>
      <c r="C16" s="40">
        <f>5*48</f>
        <v>240</v>
      </c>
      <c r="D16" s="40">
        <v>16</v>
      </c>
      <c r="E16" s="40" t="e">
        <f>48*SUM(#REF!)</f>
        <v>#REF!</v>
      </c>
      <c r="F16" s="40">
        <v>8</v>
      </c>
      <c r="G16" s="40">
        <f t="shared" si="1"/>
        <v>8</v>
      </c>
      <c r="H16" s="40" t="e">
        <f>E16-(C16-D16)-(G16-F16)</f>
        <v>#REF!</v>
      </c>
      <c r="I16" s="10" t="e">
        <f t="shared" si="4"/>
        <v>#REF!</v>
      </c>
    </row>
    <row r="17" spans="1:9" x14ac:dyDescent="0.25">
      <c r="A17" s="7" t="s">
        <v>145</v>
      </c>
      <c r="B17" s="7" t="s">
        <v>144</v>
      </c>
      <c r="C17" s="40">
        <f>5*48</f>
        <v>240</v>
      </c>
      <c r="D17" s="40">
        <v>1</v>
      </c>
      <c r="E17" s="40" t="e">
        <f>48*SUM(#REF!)</f>
        <v>#REF!</v>
      </c>
      <c r="F17" s="40">
        <v>12</v>
      </c>
      <c r="G17" s="40">
        <f t="shared" si="1"/>
        <v>12</v>
      </c>
      <c r="H17" s="40" t="e">
        <f>E17-(C17-D17)-(G17-F17)</f>
        <v>#REF!</v>
      </c>
      <c r="I17" s="10" t="e">
        <f t="shared" si="4"/>
        <v>#REF!</v>
      </c>
    </row>
    <row r="18" spans="1:9" x14ac:dyDescent="0.25">
      <c r="A18" s="7" t="s">
        <v>153</v>
      </c>
      <c r="B18" s="7" t="s">
        <v>152</v>
      </c>
      <c r="C18" s="40">
        <f>3*48</f>
        <v>144</v>
      </c>
      <c r="D18" s="40">
        <v>16</v>
      </c>
      <c r="E18" s="40" t="e">
        <f>48*SUM(#REF!)</f>
        <v>#REF!</v>
      </c>
      <c r="F18" s="40">
        <v>2</v>
      </c>
      <c r="G18" s="40">
        <f t="shared" si="1"/>
        <v>2</v>
      </c>
      <c r="H18" s="40" t="e">
        <f>E18-(C18-D18)-(G18-F18)</f>
        <v>#REF!</v>
      </c>
      <c r="I18" s="10" t="e">
        <f t="shared" si="4"/>
        <v>#REF!</v>
      </c>
    </row>
    <row r="19" spans="1:9" x14ac:dyDescent="0.25">
      <c r="A19" s="7" t="s">
        <v>159</v>
      </c>
      <c r="B19" s="7" t="s">
        <v>158</v>
      </c>
      <c r="C19" s="40">
        <f>5*48</f>
        <v>240</v>
      </c>
      <c r="D19" s="40">
        <v>34</v>
      </c>
      <c r="E19" s="40" t="e">
        <f>48*SUM(#REF!)</f>
        <v>#REF!</v>
      </c>
      <c r="F19" s="40">
        <v>10</v>
      </c>
      <c r="G19" s="40">
        <f t="shared" si="1"/>
        <v>10</v>
      </c>
      <c r="H19" s="40" t="e">
        <f t="shared" si="2"/>
        <v>#REF!</v>
      </c>
      <c r="I19" s="10" t="e">
        <f t="shared" si="4"/>
        <v>#REF!</v>
      </c>
    </row>
    <row r="20" spans="1:9" ht="15.75" thickBot="1" x14ac:dyDescent="0.3">
      <c r="C20" s="42">
        <f t="shared" ref="C20:H20" si="5">SUM(C14:C19)</f>
        <v>1488</v>
      </c>
      <c r="D20" s="42">
        <f t="shared" si="5"/>
        <v>94</v>
      </c>
      <c r="E20" s="42" t="e">
        <f t="shared" si="5"/>
        <v>#REF!</v>
      </c>
      <c r="F20" s="42">
        <f t="shared" si="5"/>
        <v>60</v>
      </c>
      <c r="G20" s="42">
        <f t="shared" si="5"/>
        <v>60</v>
      </c>
      <c r="H20" s="42" t="e">
        <f t="shared" si="5"/>
        <v>#REF!</v>
      </c>
    </row>
    <row r="21" spans="1:9" ht="15.75" thickTop="1" x14ac:dyDescent="0.25"/>
    <row r="23" spans="1:9" x14ac:dyDescent="0.25">
      <c r="D23" s="35"/>
      <c r="E23" s="41"/>
    </row>
    <row r="24" spans="1:9" x14ac:dyDescent="0.25">
      <c r="D24" s="35"/>
      <c r="E24" s="26"/>
    </row>
    <row r="25" spans="1:9" x14ac:dyDescent="0.25">
      <c r="D25" s="35"/>
      <c r="E25" s="43"/>
    </row>
  </sheetData>
  <conditionalFormatting sqref="H2 H14:H18">
    <cfRule type="cellIs" dxfId="16" priority="19" operator="lessThan">
      <formula>0</formula>
    </cfRule>
  </conditionalFormatting>
  <conditionalFormatting sqref="H12 H3:H9">
    <cfRule type="cellIs" dxfId="15" priority="18" operator="lessThan">
      <formula>0</formula>
    </cfRule>
  </conditionalFormatting>
  <conditionalFormatting sqref="H19">
    <cfRule type="cellIs" dxfId="14" priority="17" operator="lessThan">
      <formula>0</formula>
    </cfRule>
  </conditionalFormatting>
  <conditionalFormatting sqref="I3">
    <cfRule type="cellIs" dxfId="13" priority="14" operator="lessThan">
      <formula>0.25</formula>
    </cfRule>
  </conditionalFormatting>
  <conditionalFormatting sqref="I4">
    <cfRule type="cellIs" dxfId="12" priority="13" operator="lessThan">
      <formula>0.25</formula>
    </cfRule>
  </conditionalFormatting>
  <conditionalFormatting sqref="I5">
    <cfRule type="cellIs" dxfId="11" priority="12" operator="lessThan">
      <formula>0.25</formula>
    </cfRule>
  </conditionalFormatting>
  <conditionalFormatting sqref="I6">
    <cfRule type="cellIs" dxfId="10" priority="11" operator="lessThan">
      <formula>0.25</formula>
    </cfRule>
  </conditionalFormatting>
  <conditionalFormatting sqref="I7">
    <cfRule type="cellIs" dxfId="9" priority="10" operator="lessThan">
      <formula>0.25</formula>
    </cfRule>
  </conditionalFormatting>
  <conditionalFormatting sqref="I8">
    <cfRule type="cellIs" dxfId="8" priority="9" operator="lessThan">
      <formula>0.25</formula>
    </cfRule>
  </conditionalFormatting>
  <conditionalFormatting sqref="I9">
    <cfRule type="cellIs" dxfId="7" priority="8" operator="lessThan">
      <formula>0.25</formula>
    </cfRule>
  </conditionalFormatting>
  <conditionalFormatting sqref="I14">
    <cfRule type="cellIs" dxfId="6" priority="7" operator="lessThan">
      <formula>0.25</formula>
    </cfRule>
  </conditionalFormatting>
  <conditionalFormatting sqref="I15">
    <cfRule type="cellIs" dxfId="5" priority="6" operator="lessThan">
      <formula>0.25</formula>
    </cfRule>
  </conditionalFormatting>
  <conditionalFormatting sqref="I16">
    <cfRule type="cellIs" dxfId="4" priority="5" operator="lessThan">
      <formula>0.25</formula>
    </cfRule>
  </conditionalFormatting>
  <conditionalFormatting sqref="I17">
    <cfRule type="cellIs" dxfId="3" priority="4" operator="lessThan">
      <formula>0.25</formula>
    </cfRule>
  </conditionalFormatting>
  <conditionalFormatting sqref="I18">
    <cfRule type="cellIs" dxfId="2" priority="3" operator="lessThan">
      <formula>0.25</formula>
    </cfRule>
  </conditionalFormatting>
  <conditionalFormatting sqref="I19">
    <cfRule type="cellIs" dxfId="1" priority="2" operator="lessThan">
      <formula>0.25</formula>
    </cfRule>
  </conditionalFormatting>
  <conditionalFormatting sqref="I2">
    <cfRule type="cellIs" dxfId="0" priority="1" operator="lessThan">
      <formula>0.25</formula>
    </cfRule>
  </conditionalFormatting>
  <pageMargins left="0.7" right="0.7" top="0.75" bottom="0.75" header="0.3" footer="0.3"/>
  <pageSetup scale="76" orientation="landscape" r:id="rId1"/>
  <ignoredErrors>
    <ignoredError sqref="E3:E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G10" sqref="G10"/>
    </sheetView>
  </sheetViews>
  <sheetFormatPr defaultRowHeight="15" x14ac:dyDescent="0.25"/>
  <cols>
    <col min="1" max="1" width="14.5703125" customWidth="1"/>
    <col min="2" max="2" width="16.140625" customWidth="1"/>
    <col min="3" max="3" width="41.42578125" customWidth="1"/>
    <col min="4" max="4" width="12.7109375" style="58" customWidth="1"/>
    <col min="5" max="5" width="2.7109375" style="58" customWidth="1"/>
    <col min="6" max="7" width="9.140625" customWidth="1"/>
    <col min="8" max="10" width="2.7109375" customWidth="1"/>
    <col min="11" max="11" width="11.5703125" customWidth="1"/>
    <col min="12" max="12" width="10.5703125" customWidth="1"/>
    <col min="13" max="13" width="9.140625" customWidth="1"/>
    <col min="14" max="14" width="12.28515625" customWidth="1"/>
  </cols>
  <sheetData>
    <row r="1" spans="1:14" ht="15.75" thickBot="1" x14ac:dyDescent="0.3">
      <c r="A1" s="50" t="s">
        <v>15</v>
      </c>
      <c r="B1" s="50" t="s">
        <v>217</v>
      </c>
      <c r="C1" s="50" t="s">
        <v>218</v>
      </c>
      <c r="D1" s="51" t="s">
        <v>219</v>
      </c>
      <c r="E1" s="51"/>
      <c r="F1" s="50" t="s">
        <v>249</v>
      </c>
      <c r="G1" s="50" t="s">
        <v>248</v>
      </c>
      <c r="H1" s="50"/>
      <c r="I1" s="50" t="s">
        <v>220</v>
      </c>
      <c r="J1" s="50"/>
      <c r="K1" s="50" t="s">
        <v>249</v>
      </c>
      <c r="L1" s="50" t="s">
        <v>248</v>
      </c>
      <c r="M1" s="50"/>
      <c r="N1" s="50" t="s">
        <v>4</v>
      </c>
    </row>
    <row r="2" spans="1:14" s="54" customFormat="1" x14ac:dyDescent="0.25">
      <c r="A2" t="s">
        <v>221</v>
      </c>
      <c r="B2" s="52" t="s">
        <v>222</v>
      </c>
      <c r="C2" t="s">
        <v>223</v>
      </c>
      <c r="D2" s="53">
        <v>225</v>
      </c>
      <c r="E2" s="53"/>
      <c r="I2" s="54">
        <f>SUM(F2:G2)</f>
        <v>0</v>
      </c>
      <c r="K2" s="55">
        <f>$D2*F2</f>
        <v>0</v>
      </c>
      <c r="L2" s="55">
        <f>$D2*G2</f>
        <v>0</v>
      </c>
      <c r="N2" s="56">
        <f t="shared" ref="N2:N29" si="0">SUM(K2:L2)</f>
        <v>0</v>
      </c>
    </row>
    <row r="3" spans="1:14" s="54" customFormat="1" x14ac:dyDescent="0.25">
      <c r="A3" t="s">
        <v>224</v>
      </c>
      <c r="B3" s="57">
        <v>16179</v>
      </c>
      <c r="C3" t="s">
        <v>225</v>
      </c>
      <c r="D3" s="58">
        <v>365</v>
      </c>
      <c r="E3" s="53"/>
      <c r="F3" s="54" t="e">
        <f>'FCC EXAMPLE SCHOOL BUDGET'!#REF!</f>
        <v>#REF!</v>
      </c>
      <c r="G3" s="54" t="e">
        <f>SUM(#REF!,#REF!,#REF!,#REF!,#REF!,#REF!,#REF!,#REF!)</f>
        <v>#REF!</v>
      </c>
      <c r="I3" s="54" t="e">
        <f t="shared" ref="I3:I29" si="1">SUM(F3:G3)</f>
        <v>#REF!</v>
      </c>
      <c r="K3" s="66"/>
      <c r="L3" s="66"/>
      <c r="M3" s="67"/>
      <c r="N3" s="68"/>
    </row>
    <row r="4" spans="1:14" s="54" customFormat="1" x14ac:dyDescent="0.25">
      <c r="A4" t="s">
        <v>251</v>
      </c>
      <c r="B4" s="57" t="s">
        <v>24</v>
      </c>
      <c r="C4" t="s">
        <v>250</v>
      </c>
      <c r="D4" s="58">
        <v>280</v>
      </c>
      <c r="E4" s="53"/>
      <c r="F4" s="54" t="e">
        <f>'FCC EXAMPLE SCHOOL BUDGET'!#REF!</f>
        <v>#REF!</v>
      </c>
      <c r="G4" s="54" t="e">
        <f>SUM(#REF!,#REF!,#REF!,#REF!,#REF!,#REF!,#REF!,#REF!)</f>
        <v>#REF!</v>
      </c>
      <c r="I4" s="54" t="e">
        <f t="shared" si="1"/>
        <v>#REF!</v>
      </c>
      <c r="K4" s="66"/>
      <c r="L4" s="66"/>
      <c r="M4" s="67"/>
      <c r="N4" s="68"/>
    </row>
    <row r="5" spans="1:14" s="54" customFormat="1" x14ac:dyDescent="0.25">
      <c r="A5" t="s">
        <v>252</v>
      </c>
      <c r="B5" s="57" t="s">
        <v>207</v>
      </c>
      <c r="C5" s="59" t="s">
        <v>212</v>
      </c>
      <c r="D5" s="58">
        <v>3725</v>
      </c>
      <c r="E5" s="53"/>
      <c r="F5" s="54" t="e">
        <f>'FCC EXAMPLE SCHOOL BUDGET'!#REF!</f>
        <v>#REF!</v>
      </c>
      <c r="I5" s="54" t="e">
        <f t="shared" si="1"/>
        <v>#REF!</v>
      </c>
      <c r="K5" s="55" t="e">
        <f t="shared" ref="K5:K29" si="2">$D5*F5</f>
        <v>#REF!</v>
      </c>
      <c r="L5" s="55">
        <f t="shared" ref="L5:L29" si="3">$D5*G5</f>
        <v>0</v>
      </c>
      <c r="N5" s="56" t="e">
        <f t="shared" si="0"/>
        <v>#REF!</v>
      </c>
    </row>
    <row r="6" spans="1:14" s="54" customFormat="1" x14ac:dyDescent="0.25">
      <c r="A6" t="s">
        <v>253</v>
      </c>
      <c r="B6" s="57" t="s">
        <v>210</v>
      </c>
      <c r="C6" s="54" t="s">
        <v>211</v>
      </c>
      <c r="D6" s="53">
        <v>4050</v>
      </c>
      <c r="E6" s="53"/>
      <c r="F6" s="54" t="str">
        <f>'FCC EXAMPLE SCHOOL BUDGET'!D14</f>
        <v>Quantity</v>
      </c>
      <c r="I6" s="54">
        <f t="shared" si="1"/>
        <v>0</v>
      </c>
      <c r="K6" s="55" t="e">
        <f t="shared" si="2"/>
        <v>#VALUE!</v>
      </c>
      <c r="L6" s="55">
        <f t="shared" si="3"/>
        <v>0</v>
      </c>
      <c r="N6" s="56" t="e">
        <f t="shared" si="0"/>
        <v>#VALUE!</v>
      </c>
    </row>
    <row r="7" spans="1:14" s="60" customFormat="1" x14ac:dyDescent="0.25">
      <c r="B7" s="61" t="s">
        <v>27</v>
      </c>
      <c r="C7" s="59" t="s">
        <v>28</v>
      </c>
      <c r="D7" s="62"/>
      <c r="E7" s="62"/>
      <c r="F7" s="60" t="e">
        <f>'FCC EXAMPLE SCHOOL BUDGET'!#REF!</f>
        <v>#REF!</v>
      </c>
      <c r="G7" s="54" t="e">
        <f>SUM(#REF!,#REF!,#REF!,#REF!,#REF!,#REF!,#REF!,#REF!)</f>
        <v>#REF!</v>
      </c>
      <c r="I7" s="54" t="e">
        <f t="shared" si="1"/>
        <v>#REF!</v>
      </c>
      <c r="K7" s="55" t="e">
        <f t="shared" si="2"/>
        <v>#REF!</v>
      </c>
      <c r="L7" s="55" t="e">
        <f t="shared" si="3"/>
        <v>#REF!</v>
      </c>
      <c r="N7" s="56" t="e">
        <f t="shared" si="0"/>
        <v>#REF!</v>
      </c>
    </row>
    <row r="8" spans="1:14" s="60" customFormat="1" x14ac:dyDescent="0.25">
      <c r="B8" s="61" t="s">
        <v>30</v>
      </c>
      <c r="C8" s="59" t="s">
        <v>31</v>
      </c>
      <c r="D8" s="62"/>
      <c r="E8" s="62"/>
      <c r="F8" s="60" t="e">
        <f>'FCC EXAMPLE SCHOOL BUDGET'!#REF!</f>
        <v>#REF!</v>
      </c>
      <c r="G8" s="54" t="e">
        <f>SUM(#REF!,#REF!,#REF!,#REF!,#REF!,#REF!,#REF!,#REF!)</f>
        <v>#REF!</v>
      </c>
      <c r="I8" s="54" t="e">
        <f t="shared" si="1"/>
        <v>#REF!</v>
      </c>
      <c r="K8" s="55" t="e">
        <f t="shared" si="2"/>
        <v>#REF!</v>
      </c>
      <c r="L8" s="55" t="e">
        <f t="shared" si="3"/>
        <v>#REF!</v>
      </c>
      <c r="N8" s="56" t="e">
        <f t="shared" si="0"/>
        <v>#REF!</v>
      </c>
    </row>
    <row r="9" spans="1:14" s="60" customFormat="1" x14ac:dyDescent="0.25">
      <c r="B9" s="61" t="s">
        <v>32</v>
      </c>
      <c r="C9" s="59" t="s">
        <v>33</v>
      </c>
      <c r="D9" s="62"/>
      <c r="E9" s="62"/>
      <c r="F9" s="60" t="e">
        <f>'FCC EXAMPLE SCHOOL BUDGET'!#REF!</f>
        <v>#REF!</v>
      </c>
      <c r="G9" s="54" t="e">
        <f>SUM(#REF!,#REF!,#REF!,#REF!,#REF!,#REF!,#REF!,#REF!)</f>
        <v>#REF!</v>
      </c>
      <c r="I9" s="54" t="e">
        <f t="shared" si="1"/>
        <v>#REF!</v>
      </c>
      <c r="K9" s="55" t="e">
        <f t="shared" si="2"/>
        <v>#REF!</v>
      </c>
      <c r="L9" s="55" t="e">
        <f t="shared" si="3"/>
        <v>#REF!</v>
      </c>
      <c r="N9" s="56" t="e">
        <f t="shared" si="0"/>
        <v>#REF!</v>
      </c>
    </row>
    <row r="10" spans="1:14" s="60" customFormat="1" x14ac:dyDescent="0.25">
      <c r="B10" s="61" t="s">
        <v>35</v>
      </c>
      <c r="C10" s="59" t="s">
        <v>36</v>
      </c>
      <c r="D10" s="62"/>
      <c r="E10" s="62"/>
      <c r="F10" s="60" t="e">
        <f>'FCC EXAMPLE SCHOOL BUDGET'!#REF!</f>
        <v>#REF!</v>
      </c>
      <c r="G10" s="54" t="e">
        <f>SUM(#REF!,#REF!,#REF!,#REF!,#REF!,#REF!,#REF!,#REF!)</f>
        <v>#REF!</v>
      </c>
      <c r="I10" s="54" t="e">
        <f t="shared" si="1"/>
        <v>#REF!</v>
      </c>
      <c r="K10" s="55" t="e">
        <f t="shared" si="2"/>
        <v>#REF!</v>
      </c>
      <c r="L10" s="55" t="e">
        <f t="shared" si="3"/>
        <v>#REF!</v>
      </c>
      <c r="N10" s="56" t="e">
        <f t="shared" si="0"/>
        <v>#REF!</v>
      </c>
    </row>
    <row r="11" spans="1:14" s="60" customFormat="1" x14ac:dyDescent="0.25">
      <c r="B11" s="61" t="s">
        <v>38</v>
      </c>
      <c r="C11" s="59" t="s">
        <v>39</v>
      </c>
      <c r="D11" s="62"/>
      <c r="E11" s="62"/>
      <c r="F11" s="60" t="e">
        <f>'FCC EXAMPLE SCHOOL BUDGET'!#REF!</f>
        <v>#REF!</v>
      </c>
      <c r="G11" s="54" t="e">
        <f>SUM(#REF!,#REF!,#REF!,#REF!,#REF!,#REF!,#REF!,#REF!)</f>
        <v>#REF!</v>
      </c>
      <c r="I11" s="54" t="e">
        <f t="shared" si="1"/>
        <v>#REF!</v>
      </c>
      <c r="K11" s="55" t="e">
        <f t="shared" si="2"/>
        <v>#REF!</v>
      </c>
      <c r="L11" s="55" t="e">
        <f t="shared" si="3"/>
        <v>#REF!</v>
      </c>
      <c r="N11" s="56" t="e">
        <f t="shared" si="0"/>
        <v>#REF!</v>
      </c>
    </row>
    <row r="12" spans="1:14" s="60" customFormat="1" x14ac:dyDescent="0.25">
      <c r="B12" s="61" t="s">
        <v>208</v>
      </c>
      <c r="C12" s="59" t="s">
        <v>209</v>
      </c>
      <c r="D12" s="62"/>
      <c r="E12" s="62"/>
      <c r="F12" s="60" t="e">
        <f>'FCC EXAMPLE SCHOOL BUDGET'!#REF!</f>
        <v>#REF!</v>
      </c>
      <c r="G12" s="54" t="e">
        <f>SUM(#REF!,#REF!,#REF!,#REF!,#REF!,#REF!,#REF!,#REF!)</f>
        <v>#REF!</v>
      </c>
      <c r="I12" s="54" t="e">
        <f t="shared" si="1"/>
        <v>#REF!</v>
      </c>
      <c r="K12" s="55" t="e">
        <f t="shared" si="2"/>
        <v>#REF!</v>
      </c>
      <c r="L12" s="55" t="e">
        <f t="shared" si="3"/>
        <v>#REF!</v>
      </c>
      <c r="N12" s="56" t="e">
        <f t="shared" si="0"/>
        <v>#REF!</v>
      </c>
    </row>
    <row r="13" spans="1:14" s="60" customFormat="1" x14ac:dyDescent="0.25">
      <c r="B13" s="61" t="s">
        <v>41</v>
      </c>
      <c r="C13" s="59" t="s">
        <v>42</v>
      </c>
      <c r="D13" s="62"/>
      <c r="E13" s="62"/>
      <c r="F13" s="60" t="e">
        <f>'FCC EXAMPLE SCHOOL BUDGET'!#REF!</f>
        <v>#REF!</v>
      </c>
      <c r="G13" s="60" t="e">
        <f>#REF!</f>
        <v>#REF!</v>
      </c>
      <c r="I13" s="54" t="e">
        <f t="shared" si="1"/>
        <v>#REF!</v>
      </c>
      <c r="K13" s="55" t="e">
        <f t="shared" si="2"/>
        <v>#REF!</v>
      </c>
      <c r="L13" s="55" t="e">
        <f t="shared" si="3"/>
        <v>#REF!</v>
      </c>
      <c r="N13" s="56" t="e">
        <f t="shared" si="0"/>
        <v>#REF!</v>
      </c>
    </row>
    <row r="14" spans="1:14" s="60" customFormat="1" x14ac:dyDescent="0.25">
      <c r="B14" s="61" t="s">
        <v>43</v>
      </c>
      <c r="C14" s="59" t="s">
        <v>44</v>
      </c>
      <c r="D14" s="62"/>
      <c r="E14" s="62"/>
      <c r="F14" s="60" t="e">
        <f>'FCC EXAMPLE SCHOOL BUDGET'!#REF!</f>
        <v>#REF!</v>
      </c>
      <c r="G14" s="60" t="e">
        <f>#REF!</f>
        <v>#REF!</v>
      </c>
      <c r="I14" s="54" t="e">
        <f t="shared" si="1"/>
        <v>#REF!</v>
      </c>
      <c r="K14" s="55" t="e">
        <f t="shared" si="2"/>
        <v>#REF!</v>
      </c>
      <c r="L14" s="55" t="e">
        <f t="shared" si="3"/>
        <v>#REF!</v>
      </c>
      <c r="N14" s="56" t="e">
        <f t="shared" si="0"/>
        <v>#REF!</v>
      </c>
    </row>
    <row r="15" spans="1:14" s="60" customFormat="1" x14ac:dyDescent="0.25">
      <c r="B15" s="61" t="s">
        <v>195</v>
      </c>
      <c r="C15" s="59" t="s">
        <v>196</v>
      </c>
      <c r="D15" s="62"/>
      <c r="E15" s="62"/>
      <c r="F15" s="60" t="e">
        <f>'FCC EXAMPLE SCHOOL BUDGET'!#REF!</f>
        <v>#REF!</v>
      </c>
      <c r="G15" s="60" t="e">
        <f>#REF!</f>
        <v>#REF!</v>
      </c>
      <c r="I15" s="54" t="e">
        <f t="shared" si="1"/>
        <v>#REF!</v>
      </c>
      <c r="K15" s="55" t="e">
        <f t="shared" si="2"/>
        <v>#REF!</v>
      </c>
      <c r="L15" s="55" t="e">
        <f t="shared" si="3"/>
        <v>#REF!</v>
      </c>
      <c r="N15" s="56" t="e">
        <f t="shared" si="0"/>
        <v>#REF!</v>
      </c>
    </row>
    <row r="16" spans="1:14" s="60" customFormat="1" x14ac:dyDescent="0.25">
      <c r="B16" s="61" t="s">
        <v>194</v>
      </c>
      <c r="C16" s="59" t="s">
        <v>196</v>
      </c>
      <c r="D16" s="62"/>
      <c r="E16" s="62"/>
      <c r="F16" s="60" t="e">
        <f>'FCC EXAMPLE SCHOOL BUDGET'!#REF!</f>
        <v>#REF!</v>
      </c>
      <c r="G16" s="60" t="e">
        <f>#REF!</f>
        <v>#REF!</v>
      </c>
      <c r="I16" s="54" t="e">
        <f t="shared" si="1"/>
        <v>#REF!</v>
      </c>
      <c r="K16" s="55" t="e">
        <f t="shared" si="2"/>
        <v>#REF!</v>
      </c>
      <c r="L16" s="55" t="e">
        <f t="shared" si="3"/>
        <v>#REF!</v>
      </c>
      <c r="N16" s="56" t="e">
        <f t="shared" si="0"/>
        <v>#REF!</v>
      </c>
    </row>
    <row r="17" spans="1:14" s="60" customFormat="1" x14ac:dyDescent="0.25">
      <c r="B17" s="61" t="s">
        <v>197</v>
      </c>
      <c r="C17" s="59" t="s">
        <v>201</v>
      </c>
      <c r="D17" s="62"/>
      <c r="E17" s="62"/>
      <c r="F17" s="60" t="e">
        <f>'FCC EXAMPLE SCHOOL BUDGET'!#REF!</f>
        <v>#REF!</v>
      </c>
      <c r="G17" s="60" t="e">
        <f>#REF!</f>
        <v>#REF!</v>
      </c>
      <c r="I17" s="54" t="e">
        <f t="shared" si="1"/>
        <v>#REF!</v>
      </c>
      <c r="K17" s="55" t="e">
        <f t="shared" si="2"/>
        <v>#REF!</v>
      </c>
      <c r="L17" s="55" t="e">
        <f t="shared" si="3"/>
        <v>#REF!</v>
      </c>
      <c r="N17" s="56" t="e">
        <f t="shared" si="0"/>
        <v>#REF!</v>
      </c>
    </row>
    <row r="18" spans="1:14" s="60" customFormat="1" x14ac:dyDescent="0.25">
      <c r="B18" s="61" t="s">
        <v>198</v>
      </c>
      <c r="C18" s="59" t="s">
        <v>202</v>
      </c>
      <c r="D18" s="62"/>
      <c r="E18" s="62"/>
      <c r="F18" s="60" t="e">
        <f>'FCC EXAMPLE SCHOOL BUDGET'!#REF!</f>
        <v>#REF!</v>
      </c>
      <c r="G18" s="60" t="e">
        <f>#REF!</f>
        <v>#REF!</v>
      </c>
      <c r="I18" s="54" t="e">
        <f t="shared" si="1"/>
        <v>#REF!</v>
      </c>
      <c r="K18" s="55" t="e">
        <f t="shared" si="2"/>
        <v>#REF!</v>
      </c>
      <c r="L18" s="55" t="e">
        <f t="shared" si="3"/>
        <v>#REF!</v>
      </c>
      <c r="N18" s="56" t="e">
        <f t="shared" si="0"/>
        <v>#REF!</v>
      </c>
    </row>
    <row r="19" spans="1:14" s="60" customFormat="1" x14ac:dyDescent="0.25">
      <c r="B19" s="61" t="s">
        <v>199</v>
      </c>
      <c r="C19" s="59" t="s">
        <v>203</v>
      </c>
      <c r="D19" s="62"/>
      <c r="E19" s="62"/>
      <c r="F19" s="60" t="e">
        <f>'FCC EXAMPLE SCHOOL BUDGET'!#REF!</f>
        <v>#REF!</v>
      </c>
      <c r="G19" s="60" t="e">
        <f>#REF!</f>
        <v>#REF!</v>
      </c>
      <c r="I19" s="54" t="e">
        <f t="shared" si="1"/>
        <v>#REF!</v>
      </c>
      <c r="K19" s="55" t="e">
        <f t="shared" si="2"/>
        <v>#REF!</v>
      </c>
      <c r="L19" s="55" t="e">
        <f t="shared" si="3"/>
        <v>#REF!</v>
      </c>
      <c r="N19" s="56" t="e">
        <f t="shared" si="0"/>
        <v>#REF!</v>
      </c>
    </row>
    <row r="20" spans="1:14" s="60" customFormat="1" x14ac:dyDescent="0.25">
      <c r="B20" s="61" t="s">
        <v>200</v>
      </c>
      <c r="C20" s="59" t="s">
        <v>204</v>
      </c>
      <c r="D20" s="62"/>
      <c r="E20" s="62"/>
      <c r="F20" s="60" t="e">
        <f>'FCC EXAMPLE SCHOOL BUDGET'!#REF!</f>
        <v>#REF!</v>
      </c>
      <c r="G20" s="60" t="e">
        <f>#REF!</f>
        <v>#REF!</v>
      </c>
      <c r="I20" s="54" t="e">
        <f t="shared" si="1"/>
        <v>#REF!</v>
      </c>
      <c r="K20" s="55" t="e">
        <f t="shared" si="2"/>
        <v>#REF!</v>
      </c>
      <c r="L20" s="55" t="e">
        <f t="shared" si="3"/>
        <v>#REF!</v>
      </c>
      <c r="N20" s="56" t="e">
        <f t="shared" si="0"/>
        <v>#REF!</v>
      </c>
    </row>
    <row r="21" spans="1:14" s="60" customFormat="1" x14ac:dyDescent="0.25">
      <c r="B21" s="61">
        <v>10303</v>
      </c>
      <c r="C21" s="59" t="s">
        <v>45</v>
      </c>
      <c r="D21" s="62"/>
      <c r="E21" s="62"/>
      <c r="F21" s="60" t="e">
        <f>'FCC EXAMPLE SCHOOL BUDGET'!#REF!</f>
        <v>#REF!</v>
      </c>
      <c r="G21" s="60" t="e">
        <f>#REF!+#REF!+#REF!+#REF!+#REF!+#REF!+#REF!+#REF!</f>
        <v>#REF!</v>
      </c>
      <c r="I21" s="54" t="e">
        <f t="shared" si="1"/>
        <v>#REF!</v>
      </c>
      <c r="K21" s="55" t="e">
        <f t="shared" si="2"/>
        <v>#REF!</v>
      </c>
      <c r="L21" s="55" t="e">
        <f t="shared" si="3"/>
        <v>#REF!</v>
      </c>
      <c r="N21" s="56" t="e">
        <f t="shared" si="0"/>
        <v>#REF!</v>
      </c>
    </row>
    <row r="22" spans="1:14" s="54" customFormat="1" x14ac:dyDescent="0.25">
      <c r="A22" s="54" t="s">
        <v>226</v>
      </c>
      <c r="B22" s="52" t="s">
        <v>227</v>
      </c>
      <c r="C22" s="54" t="s">
        <v>228</v>
      </c>
      <c r="D22" s="53">
        <v>50</v>
      </c>
      <c r="E22" s="53"/>
      <c r="I22" s="54">
        <f t="shared" si="1"/>
        <v>0</v>
      </c>
      <c r="K22" s="55">
        <f t="shared" si="2"/>
        <v>0</v>
      </c>
      <c r="L22" s="55">
        <f t="shared" si="3"/>
        <v>0</v>
      </c>
      <c r="N22" s="56">
        <f t="shared" si="0"/>
        <v>0</v>
      </c>
    </row>
    <row r="23" spans="1:14" s="54" customFormat="1" x14ac:dyDescent="0.25">
      <c r="A23" s="54" t="s">
        <v>229</v>
      </c>
      <c r="B23" s="52" t="s">
        <v>230</v>
      </c>
      <c r="C23" s="54" t="s">
        <v>231</v>
      </c>
      <c r="D23" s="53">
        <v>165</v>
      </c>
      <c r="E23" s="53"/>
      <c r="I23" s="54">
        <f t="shared" si="1"/>
        <v>0</v>
      </c>
      <c r="K23" s="55">
        <f t="shared" si="2"/>
        <v>0</v>
      </c>
      <c r="L23" s="55">
        <f t="shared" si="3"/>
        <v>0</v>
      </c>
      <c r="N23" s="56">
        <f t="shared" si="0"/>
        <v>0</v>
      </c>
    </row>
    <row r="24" spans="1:14" x14ac:dyDescent="0.25">
      <c r="A24" t="s">
        <v>232</v>
      </c>
      <c r="B24" s="52" t="s">
        <v>233</v>
      </c>
      <c r="C24" s="54" t="s">
        <v>234</v>
      </c>
      <c r="D24" s="58">
        <v>15</v>
      </c>
      <c r="F24" s="54"/>
      <c r="G24" s="54"/>
      <c r="I24" s="54">
        <f t="shared" si="1"/>
        <v>0</v>
      </c>
      <c r="K24" s="55">
        <f t="shared" si="2"/>
        <v>0</v>
      </c>
      <c r="L24" s="55">
        <f t="shared" si="3"/>
        <v>0</v>
      </c>
      <c r="M24" s="54"/>
      <c r="N24" s="56">
        <f t="shared" si="0"/>
        <v>0</v>
      </c>
    </row>
    <row r="25" spans="1:14" x14ac:dyDescent="0.25">
      <c r="A25" t="s">
        <v>235</v>
      </c>
      <c r="B25" s="57">
        <v>30313</v>
      </c>
      <c r="C25" t="s">
        <v>236</v>
      </c>
      <c r="D25" s="58">
        <v>360</v>
      </c>
      <c r="F25" s="54"/>
      <c r="G25" s="54"/>
      <c r="I25" s="54">
        <f t="shared" si="1"/>
        <v>0</v>
      </c>
      <c r="K25" s="55">
        <f t="shared" si="2"/>
        <v>0</v>
      </c>
      <c r="L25" s="55">
        <f t="shared" si="3"/>
        <v>0</v>
      </c>
      <c r="M25" s="54"/>
      <c r="N25" s="56">
        <f t="shared" si="0"/>
        <v>0</v>
      </c>
    </row>
    <row r="26" spans="1:14" x14ac:dyDescent="0.25">
      <c r="A26" t="s">
        <v>237</v>
      </c>
      <c r="B26" s="57" t="s">
        <v>238</v>
      </c>
      <c r="C26" s="54" t="s">
        <v>239</v>
      </c>
      <c r="D26" s="58">
        <v>195</v>
      </c>
      <c r="F26" s="54"/>
      <c r="G26" s="54"/>
      <c r="I26" s="54">
        <f t="shared" si="1"/>
        <v>0</v>
      </c>
      <c r="K26" s="55">
        <f t="shared" si="2"/>
        <v>0</v>
      </c>
      <c r="L26" s="55">
        <f t="shared" si="3"/>
        <v>0</v>
      </c>
      <c r="M26" s="54"/>
      <c r="N26" s="56">
        <f t="shared" si="0"/>
        <v>0</v>
      </c>
    </row>
    <row r="27" spans="1:14" x14ac:dyDescent="0.25">
      <c r="A27" t="s">
        <v>240</v>
      </c>
      <c r="B27" s="57" t="s">
        <v>241</v>
      </c>
      <c r="C27" s="54" t="s">
        <v>242</v>
      </c>
      <c r="D27" s="58">
        <v>995</v>
      </c>
      <c r="F27" s="54"/>
      <c r="G27" s="54"/>
      <c r="I27" s="54">
        <f t="shared" si="1"/>
        <v>0</v>
      </c>
      <c r="K27" s="55">
        <f t="shared" si="2"/>
        <v>0</v>
      </c>
      <c r="L27" s="55">
        <f t="shared" si="3"/>
        <v>0</v>
      </c>
      <c r="M27" s="54"/>
      <c r="N27" s="56">
        <f t="shared" si="0"/>
        <v>0</v>
      </c>
    </row>
    <row r="28" spans="1:14" x14ac:dyDescent="0.25">
      <c r="A28" t="s">
        <v>243</v>
      </c>
      <c r="B28" s="57" t="s">
        <v>244</v>
      </c>
      <c r="C28" s="54" t="s">
        <v>245</v>
      </c>
      <c r="D28" s="58">
        <v>1398</v>
      </c>
      <c r="F28" s="54"/>
      <c r="G28" s="54"/>
      <c r="I28" s="54">
        <f t="shared" si="1"/>
        <v>0</v>
      </c>
      <c r="K28" s="55">
        <f t="shared" si="2"/>
        <v>0</v>
      </c>
      <c r="L28" s="55">
        <f t="shared" si="3"/>
        <v>0</v>
      </c>
      <c r="M28" s="54"/>
      <c r="N28" s="56">
        <f t="shared" si="0"/>
        <v>0</v>
      </c>
    </row>
    <row r="29" spans="1:14" x14ac:dyDescent="0.25">
      <c r="A29" t="s">
        <v>246</v>
      </c>
      <c r="B29" s="57" t="s">
        <v>247</v>
      </c>
      <c r="C29" s="54" t="s">
        <v>245</v>
      </c>
      <c r="D29" s="58">
        <v>3930</v>
      </c>
      <c r="F29" s="54"/>
      <c r="G29" s="54"/>
      <c r="I29" s="54">
        <f t="shared" si="1"/>
        <v>0</v>
      </c>
      <c r="K29" s="55">
        <f t="shared" si="2"/>
        <v>0</v>
      </c>
      <c r="L29" s="55">
        <f t="shared" si="3"/>
        <v>0</v>
      </c>
      <c r="M29" s="54"/>
      <c r="N29" s="56">
        <f t="shared" si="0"/>
        <v>0</v>
      </c>
    </row>
    <row r="30" spans="1:14" ht="15.75" thickBot="1" x14ac:dyDescent="0.3">
      <c r="K30" s="63" t="e">
        <f>SUM(K2:K29)</f>
        <v>#REF!</v>
      </c>
      <c r="L30" s="63" t="e">
        <f>SUM(L2:L29)</f>
        <v>#REF!</v>
      </c>
      <c r="M30" s="16"/>
      <c r="N30" s="63" t="e">
        <f>SUM(N2:N29)</f>
        <v>#REF!</v>
      </c>
    </row>
    <row r="31" spans="1:14" ht="15.75" thickTop="1" x14ac:dyDescent="0.25">
      <c r="K31" s="64"/>
      <c r="L31" s="64"/>
    </row>
    <row r="32" spans="1:14" x14ac:dyDescent="0.25">
      <c r="K32" s="64"/>
      <c r="L32" s="64"/>
      <c r="N32" s="65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G54" sqref="G54"/>
    </sheetView>
  </sheetViews>
  <sheetFormatPr defaultRowHeight="15" x14ac:dyDescent="0.25"/>
  <cols>
    <col min="1" max="1" width="17.28515625" bestFit="1" customWidth="1"/>
    <col min="2" max="2" width="14.28515625" bestFit="1" customWidth="1"/>
    <col min="3" max="3" width="10.5703125" bestFit="1" customWidth="1"/>
    <col min="4" max="4" width="19.7109375" bestFit="1" customWidth="1"/>
    <col min="5" max="5" width="11" customWidth="1"/>
    <col min="6" max="6" width="9.7109375" bestFit="1" customWidth="1"/>
    <col min="7" max="7" width="12.42578125" bestFit="1" customWidth="1"/>
    <col min="8" max="8" width="12.5703125" customWidth="1"/>
  </cols>
  <sheetData>
    <row r="1" spans="1:8" x14ac:dyDescent="0.25">
      <c r="A1" s="17" t="s">
        <v>47</v>
      </c>
      <c r="B1" s="18" t="s">
        <v>48</v>
      </c>
      <c r="C1" s="18" t="s">
        <v>49</v>
      </c>
      <c r="D1" s="18" t="s">
        <v>50</v>
      </c>
      <c r="E1" s="18" t="s">
        <v>51</v>
      </c>
      <c r="F1" s="18" t="s">
        <v>52</v>
      </c>
      <c r="G1" s="19" t="s">
        <v>53</v>
      </c>
      <c r="H1" s="20" t="s">
        <v>54</v>
      </c>
    </row>
    <row r="2" spans="1:8" x14ac:dyDescent="0.25">
      <c r="A2" t="s">
        <v>55</v>
      </c>
      <c r="B2" t="s">
        <v>56</v>
      </c>
      <c r="C2" t="s">
        <v>57</v>
      </c>
      <c r="D2" t="s">
        <v>58</v>
      </c>
      <c r="E2">
        <v>1</v>
      </c>
      <c r="F2" t="s">
        <v>59</v>
      </c>
      <c r="G2" t="s">
        <v>60</v>
      </c>
      <c r="H2">
        <v>50</v>
      </c>
    </row>
    <row r="3" spans="1:8" x14ac:dyDescent="0.25">
      <c r="A3" t="s">
        <v>55</v>
      </c>
      <c r="B3" t="s">
        <v>56</v>
      </c>
      <c r="C3" t="s">
        <v>57</v>
      </c>
      <c r="D3" t="s">
        <v>58</v>
      </c>
      <c r="E3">
        <v>2</v>
      </c>
      <c r="F3" t="s">
        <v>61</v>
      </c>
      <c r="G3" t="s">
        <v>62</v>
      </c>
      <c r="H3">
        <v>48</v>
      </c>
    </row>
    <row r="4" spans="1:8" x14ac:dyDescent="0.25">
      <c r="A4" t="s">
        <v>55</v>
      </c>
      <c r="B4" t="s">
        <v>56</v>
      </c>
      <c r="C4" t="s">
        <v>57</v>
      </c>
      <c r="D4" t="s">
        <v>58</v>
      </c>
      <c r="E4">
        <v>3</v>
      </c>
      <c r="F4" t="s">
        <v>63</v>
      </c>
      <c r="G4" t="s">
        <v>62</v>
      </c>
      <c r="H4">
        <v>48</v>
      </c>
    </row>
    <row r="5" spans="1:8" x14ac:dyDescent="0.25">
      <c r="A5" t="s">
        <v>55</v>
      </c>
      <c r="B5" t="s">
        <v>56</v>
      </c>
      <c r="C5" t="s">
        <v>57</v>
      </c>
      <c r="D5" t="s">
        <v>58</v>
      </c>
      <c r="E5">
        <v>4</v>
      </c>
      <c r="F5" t="s">
        <v>64</v>
      </c>
      <c r="G5" t="s">
        <v>62</v>
      </c>
      <c r="H5">
        <v>48</v>
      </c>
    </row>
    <row r="6" spans="1:8" x14ac:dyDescent="0.25">
      <c r="A6" t="s">
        <v>55</v>
      </c>
      <c r="B6" t="s">
        <v>56</v>
      </c>
      <c r="C6" t="s">
        <v>57</v>
      </c>
      <c r="D6" t="s">
        <v>58</v>
      </c>
      <c r="E6">
        <v>5</v>
      </c>
      <c r="F6" t="s">
        <v>65</v>
      </c>
      <c r="G6" t="s">
        <v>66</v>
      </c>
      <c r="H6">
        <v>24</v>
      </c>
    </row>
    <row r="8" spans="1:8" x14ac:dyDescent="0.25">
      <c r="A8" t="s">
        <v>67</v>
      </c>
      <c r="B8" t="s">
        <v>68</v>
      </c>
      <c r="C8" t="s">
        <v>57</v>
      </c>
      <c r="D8" t="s">
        <v>69</v>
      </c>
      <c r="E8">
        <v>1</v>
      </c>
      <c r="F8" t="s">
        <v>70</v>
      </c>
      <c r="G8" t="s">
        <v>60</v>
      </c>
      <c r="H8">
        <v>50</v>
      </c>
    </row>
    <row r="9" spans="1:8" x14ac:dyDescent="0.25">
      <c r="A9" t="s">
        <v>67</v>
      </c>
      <c r="B9" t="s">
        <v>68</v>
      </c>
      <c r="C9" t="s">
        <v>57</v>
      </c>
      <c r="D9" t="s">
        <v>69</v>
      </c>
      <c r="E9">
        <v>2</v>
      </c>
      <c r="F9" t="s">
        <v>71</v>
      </c>
      <c r="G9" t="s">
        <v>62</v>
      </c>
      <c r="H9">
        <v>48</v>
      </c>
    </row>
    <row r="10" spans="1:8" x14ac:dyDescent="0.25">
      <c r="A10" t="s">
        <v>67</v>
      </c>
      <c r="B10" t="s">
        <v>68</v>
      </c>
      <c r="C10" t="s">
        <v>57</v>
      </c>
      <c r="D10" t="s">
        <v>69</v>
      </c>
      <c r="E10">
        <v>3</v>
      </c>
      <c r="F10" t="s">
        <v>72</v>
      </c>
      <c r="G10" t="s">
        <v>62</v>
      </c>
      <c r="H10">
        <v>48</v>
      </c>
    </row>
    <row r="11" spans="1:8" x14ac:dyDescent="0.25">
      <c r="A11" t="s">
        <v>67</v>
      </c>
      <c r="B11" t="s">
        <v>68</v>
      </c>
      <c r="C11" t="s">
        <v>57</v>
      </c>
      <c r="D11" t="s">
        <v>69</v>
      </c>
      <c r="E11">
        <v>4</v>
      </c>
      <c r="F11" t="s">
        <v>73</v>
      </c>
      <c r="G11" t="s">
        <v>62</v>
      </c>
      <c r="H11">
        <v>48</v>
      </c>
    </row>
    <row r="12" spans="1:8" x14ac:dyDescent="0.25">
      <c r="A12" t="s">
        <v>67</v>
      </c>
      <c r="B12" t="s">
        <v>68</v>
      </c>
      <c r="C12" t="s">
        <v>57</v>
      </c>
      <c r="D12" t="s">
        <v>69</v>
      </c>
      <c r="E12">
        <v>5</v>
      </c>
      <c r="F12" t="s">
        <v>74</v>
      </c>
      <c r="G12" t="s">
        <v>62</v>
      </c>
      <c r="H12">
        <v>48</v>
      </c>
    </row>
    <row r="14" spans="1:8" x14ac:dyDescent="0.25">
      <c r="A14" t="s">
        <v>75</v>
      </c>
      <c r="B14" t="s">
        <v>76</v>
      </c>
      <c r="C14" t="s">
        <v>57</v>
      </c>
      <c r="D14" t="s">
        <v>77</v>
      </c>
      <c r="E14">
        <v>1</v>
      </c>
      <c r="F14" t="s">
        <v>78</v>
      </c>
      <c r="G14" t="s">
        <v>60</v>
      </c>
      <c r="H14">
        <v>50</v>
      </c>
    </row>
    <row r="15" spans="1:8" x14ac:dyDescent="0.25">
      <c r="A15" t="s">
        <v>75</v>
      </c>
      <c r="B15" t="s">
        <v>76</v>
      </c>
      <c r="C15" t="s">
        <v>57</v>
      </c>
      <c r="D15" t="s">
        <v>77</v>
      </c>
      <c r="E15">
        <v>2</v>
      </c>
      <c r="F15" t="s">
        <v>79</v>
      </c>
      <c r="G15" t="s">
        <v>62</v>
      </c>
      <c r="H15">
        <v>48</v>
      </c>
    </row>
    <row r="16" spans="1:8" x14ac:dyDescent="0.25">
      <c r="A16" t="s">
        <v>75</v>
      </c>
      <c r="B16" t="s">
        <v>76</v>
      </c>
      <c r="C16" t="s">
        <v>57</v>
      </c>
      <c r="D16" t="s">
        <v>77</v>
      </c>
      <c r="E16">
        <v>3</v>
      </c>
      <c r="F16" t="s">
        <v>80</v>
      </c>
      <c r="G16" t="s">
        <v>62</v>
      </c>
      <c r="H16">
        <v>48</v>
      </c>
    </row>
    <row r="17" spans="1:8" x14ac:dyDescent="0.25">
      <c r="A17" t="s">
        <v>75</v>
      </c>
      <c r="B17" t="s">
        <v>76</v>
      </c>
      <c r="C17" t="s">
        <v>57</v>
      </c>
      <c r="D17" t="s">
        <v>77</v>
      </c>
      <c r="E17">
        <v>4</v>
      </c>
      <c r="F17" t="s">
        <v>81</v>
      </c>
      <c r="G17" t="s">
        <v>62</v>
      </c>
      <c r="H17">
        <v>48</v>
      </c>
    </row>
    <row r="18" spans="1:8" x14ac:dyDescent="0.25">
      <c r="A18" t="s">
        <v>75</v>
      </c>
      <c r="B18" t="s">
        <v>76</v>
      </c>
      <c r="C18" t="s">
        <v>57</v>
      </c>
      <c r="D18" t="s">
        <v>77</v>
      </c>
      <c r="E18">
        <v>5</v>
      </c>
      <c r="F18" t="s">
        <v>82</v>
      </c>
      <c r="G18" t="s">
        <v>62</v>
      </c>
      <c r="H18">
        <v>48</v>
      </c>
    </row>
    <row r="20" spans="1:8" x14ac:dyDescent="0.25">
      <c r="A20" t="s">
        <v>83</v>
      </c>
      <c r="B20" t="s">
        <v>84</v>
      </c>
      <c r="C20" t="s">
        <v>57</v>
      </c>
      <c r="D20" t="s">
        <v>85</v>
      </c>
      <c r="E20">
        <v>1</v>
      </c>
      <c r="F20" t="s">
        <v>86</v>
      </c>
      <c r="G20" t="s">
        <v>60</v>
      </c>
      <c r="H20">
        <v>50</v>
      </c>
    </row>
    <row r="21" spans="1:8" x14ac:dyDescent="0.25">
      <c r="A21" t="s">
        <v>83</v>
      </c>
      <c r="B21" t="s">
        <v>84</v>
      </c>
      <c r="C21" t="s">
        <v>57</v>
      </c>
      <c r="D21" t="s">
        <v>85</v>
      </c>
      <c r="E21">
        <v>2</v>
      </c>
      <c r="F21" t="s">
        <v>87</v>
      </c>
      <c r="G21" t="s">
        <v>62</v>
      </c>
      <c r="H21">
        <v>48</v>
      </c>
    </row>
    <row r="22" spans="1:8" x14ac:dyDescent="0.25">
      <c r="A22" t="s">
        <v>83</v>
      </c>
      <c r="B22" t="s">
        <v>84</v>
      </c>
      <c r="C22" t="s">
        <v>57</v>
      </c>
      <c r="D22" t="s">
        <v>85</v>
      </c>
      <c r="E22">
        <v>3</v>
      </c>
      <c r="F22" t="s">
        <v>88</v>
      </c>
      <c r="G22" t="s">
        <v>62</v>
      </c>
      <c r="H22">
        <v>48</v>
      </c>
    </row>
    <row r="24" spans="1:8" x14ac:dyDescent="0.25">
      <c r="A24" t="s">
        <v>89</v>
      </c>
      <c r="B24" t="s">
        <v>90</v>
      </c>
      <c r="C24" t="s">
        <v>57</v>
      </c>
      <c r="D24" t="s">
        <v>91</v>
      </c>
      <c r="E24">
        <v>1</v>
      </c>
      <c r="F24" t="s">
        <v>92</v>
      </c>
      <c r="G24" t="s">
        <v>60</v>
      </c>
      <c r="H24">
        <v>50</v>
      </c>
    </row>
    <row r="25" spans="1:8" x14ac:dyDescent="0.25">
      <c r="A25" t="s">
        <v>89</v>
      </c>
      <c r="B25" t="s">
        <v>90</v>
      </c>
      <c r="C25" t="s">
        <v>57</v>
      </c>
      <c r="E25">
        <v>2</v>
      </c>
      <c r="F25" t="s">
        <v>93</v>
      </c>
      <c r="G25" t="s">
        <v>62</v>
      </c>
      <c r="H25">
        <v>48</v>
      </c>
    </row>
    <row r="26" spans="1:8" x14ac:dyDescent="0.25">
      <c r="A26" t="s">
        <v>89</v>
      </c>
      <c r="B26" t="s">
        <v>90</v>
      </c>
      <c r="C26" t="s">
        <v>57</v>
      </c>
      <c r="E26">
        <v>3</v>
      </c>
      <c r="F26" t="s">
        <v>94</v>
      </c>
      <c r="G26" t="s">
        <v>62</v>
      </c>
      <c r="H26">
        <v>48</v>
      </c>
    </row>
    <row r="27" spans="1:8" x14ac:dyDescent="0.25">
      <c r="A27" t="s">
        <v>89</v>
      </c>
      <c r="B27" t="s">
        <v>90</v>
      </c>
      <c r="C27" t="s">
        <v>57</v>
      </c>
      <c r="E27">
        <v>4</v>
      </c>
      <c r="F27" t="s">
        <v>95</v>
      </c>
      <c r="G27" t="s">
        <v>66</v>
      </c>
      <c r="H27">
        <v>24</v>
      </c>
    </row>
    <row r="28" spans="1:8" x14ac:dyDescent="0.25">
      <c r="A28" t="s">
        <v>89</v>
      </c>
      <c r="B28" t="s">
        <v>90</v>
      </c>
      <c r="C28" t="s">
        <v>57</v>
      </c>
      <c r="E28">
        <v>5</v>
      </c>
      <c r="F28" t="s">
        <v>96</v>
      </c>
      <c r="G28" t="s">
        <v>66</v>
      </c>
      <c r="H28">
        <v>24</v>
      </c>
    </row>
    <row r="30" spans="1:8" x14ac:dyDescent="0.25">
      <c r="A30" t="s">
        <v>97</v>
      </c>
      <c r="B30" t="s">
        <v>98</v>
      </c>
      <c r="C30" t="s">
        <v>57</v>
      </c>
      <c r="D30" t="s">
        <v>99</v>
      </c>
      <c r="E30">
        <v>1</v>
      </c>
      <c r="F30" t="s">
        <v>100</v>
      </c>
      <c r="G30" t="s">
        <v>60</v>
      </c>
      <c r="H30">
        <v>50</v>
      </c>
    </row>
    <row r="31" spans="1:8" x14ac:dyDescent="0.25">
      <c r="A31" t="s">
        <v>97</v>
      </c>
      <c r="B31" t="s">
        <v>98</v>
      </c>
      <c r="C31" t="s">
        <v>57</v>
      </c>
      <c r="D31" t="s">
        <v>99</v>
      </c>
      <c r="E31">
        <v>2</v>
      </c>
      <c r="F31" t="s">
        <v>101</v>
      </c>
      <c r="G31" t="s">
        <v>62</v>
      </c>
      <c r="H31">
        <v>48</v>
      </c>
    </row>
    <row r="32" spans="1:8" x14ac:dyDescent="0.25">
      <c r="A32" t="s">
        <v>97</v>
      </c>
      <c r="B32" t="s">
        <v>98</v>
      </c>
      <c r="C32" t="s">
        <v>57</v>
      </c>
      <c r="D32" t="s">
        <v>99</v>
      </c>
      <c r="E32">
        <v>3</v>
      </c>
      <c r="F32" t="s">
        <v>102</v>
      </c>
      <c r="G32" t="s">
        <v>62</v>
      </c>
      <c r="H32">
        <v>48</v>
      </c>
    </row>
    <row r="33" spans="1:8" x14ac:dyDescent="0.25">
      <c r="A33" t="s">
        <v>97</v>
      </c>
      <c r="B33" t="s">
        <v>98</v>
      </c>
      <c r="C33" t="s">
        <v>57</v>
      </c>
      <c r="D33" t="s">
        <v>99</v>
      </c>
      <c r="E33">
        <v>4</v>
      </c>
      <c r="F33" t="s">
        <v>103</v>
      </c>
      <c r="G33" t="s">
        <v>62</v>
      </c>
      <c r="H33">
        <v>48</v>
      </c>
    </row>
    <row r="35" spans="1:8" x14ac:dyDescent="0.25">
      <c r="A35" t="s">
        <v>104</v>
      </c>
      <c r="B35" t="s">
        <v>105</v>
      </c>
      <c r="C35" t="s">
        <v>57</v>
      </c>
      <c r="D35" t="s">
        <v>106</v>
      </c>
      <c r="E35">
        <v>1</v>
      </c>
      <c r="F35" t="s">
        <v>107</v>
      </c>
      <c r="G35" t="s">
        <v>60</v>
      </c>
      <c r="H35">
        <v>50</v>
      </c>
    </row>
    <row r="36" spans="1:8" x14ac:dyDescent="0.25">
      <c r="A36" t="s">
        <v>104</v>
      </c>
      <c r="B36" t="s">
        <v>105</v>
      </c>
      <c r="C36" t="s">
        <v>57</v>
      </c>
      <c r="D36" t="s">
        <v>106</v>
      </c>
      <c r="E36">
        <v>2</v>
      </c>
      <c r="F36" t="s">
        <v>108</v>
      </c>
      <c r="G36" t="s">
        <v>62</v>
      </c>
      <c r="H36">
        <v>48</v>
      </c>
    </row>
    <row r="37" spans="1:8" x14ac:dyDescent="0.25">
      <c r="A37" t="s">
        <v>104</v>
      </c>
      <c r="B37" t="s">
        <v>105</v>
      </c>
      <c r="C37" t="s">
        <v>57</v>
      </c>
      <c r="D37" t="s">
        <v>106</v>
      </c>
      <c r="E37">
        <v>3</v>
      </c>
      <c r="F37" t="s">
        <v>109</v>
      </c>
      <c r="G37" t="s">
        <v>62</v>
      </c>
      <c r="H37">
        <v>48</v>
      </c>
    </row>
    <row r="38" spans="1:8" x14ac:dyDescent="0.25">
      <c r="A38" t="s">
        <v>104</v>
      </c>
      <c r="B38" t="s">
        <v>105</v>
      </c>
      <c r="C38" t="s">
        <v>57</v>
      </c>
      <c r="D38" t="s">
        <v>106</v>
      </c>
      <c r="E38">
        <v>4</v>
      </c>
      <c r="F38" t="s">
        <v>110</v>
      </c>
      <c r="G38" t="s">
        <v>62</v>
      </c>
      <c r="H38">
        <v>48</v>
      </c>
    </row>
    <row r="40" spans="1:8" x14ac:dyDescent="0.25">
      <c r="A40" t="s">
        <v>111</v>
      </c>
      <c r="B40" t="s">
        <v>112</v>
      </c>
      <c r="C40" t="s">
        <v>57</v>
      </c>
      <c r="D40" t="s">
        <v>113</v>
      </c>
      <c r="E40">
        <v>1</v>
      </c>
      <c r="F40" t="s">
        <v>114</v>
      </c>
      <c r="G40" t="s">
        <v>60</v>
      </c>
      <c r="H40">
        <v>50</v>
      </c>
    </row>
    <row r="41" spans="1:8" x14ac:dyDescent="0.25">
      <c r="A41" t="s">
        <v>111</v>
      </c>
      <c r="B41" t="s">
        <v>112</v>
      </c>
      <c r="C41" t="s">
        <v>57</v>
      </c>
      <c r="D41" t="s">
        <v>113</v>
      </c>
      <c r="E41">
        <v>2</v>
      </c>
      <c r="F41" t="s">
        <v>115</v>
      </c>
      <c r="G41" t="s">
        <v>62</v>
      </c>
      <c r="H41">
        <v>48</v>
      </c>
    </row>
  </sheetData>
  <pageMargins left="0.7" right="0.7" top="0.75" bottom="0.75" header="0.3" footer="0.3"/>
  <pageSetup scale="84" fitToHeight="0" orientation="portrait" r:id="rId1"/>
  <headerFooter>
    <oddFooter>&amp;L&amp;D&amp;T&amp;CPage &amp;P of &amp;N&amp;R&amp;F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workbookViewId="0">
      <pane ySplit="1" topLeftCell="A2" activePane="bottomLeft" state="frozen"/>
      <selection activeCell="A72" sqref="A72:G72"/>
      <selection pane="bottomLeft" activeCell="M14" sqref="M14"/>
    </sheetView>
  </sheetViews>
  <sheetFormatPr defaultRowHeight="15" x14ac:dyDescent="0.25"/>
  <cols>
    <col min="1" max="1" width="17" customWidth="1"/>
    <col min="2" max="2" width="18.42578125" bestFit="1" customWidth="1"/>
    <col min="3" max="3" width="10.42578125" customWidth="1"/>
    <col min="4" max="4" width="32" bestFit="1" customWidth="1"/>
    <col min="5" max="5" width="11" customWidth="1"/>
    <col min="6" max="6" width="9.5703125" customWidth="1"/>
    <col min="7" max="7" width="13.5703125" bestFit="1" customWidth="1"/>
  </cols>
  <sheetData>
    <row r="1" spans="1:7" x14ac:dyDescent="0.25">
      <c r="A1" t="s">
        <v>47</v>
      </c>
      <c r="B1" t="s">
        <v>48</v>
      </c>
      <c r="C1" t="s">
        <v>49</v>
      </c>
      <c r="D1" t="s">
        <v>50</v>
      </c>
      <c r="E1" t="s">
        <v>51</v>
      </c>
      <c r="F1" t="s">
        <v>52</v>
      </c>
      <c r="G1" t="s">
        <v>53</v>
      </c>
    </row>
    <row r="2" spans="1:7" x14ac:dyDescent="0.25">
      <c r="A2" t="s">
        <v>116</v>
      </c>
      <c r="B2" t="s">
        <v>117</v>
      </c>
      <c r="C2" t="s">
        <v>118</v>
      </c>
      <c r="D2" t="s">
        <v>119</v>
      </c>
      <c r="E2">
        <v>1</v>
      </c>
      <c r="F2" t="s">
        <v>120</v>
      </c>
      <c r="G2" t="s">
        <v>60</v>
      </c>
    </row>
    <row r="3" spans="1:7" x14ac:dyDescent="0.25">
      <c r="A3" t="s">
        <v>116</v>
      </c>
      <c r="B3" t="s">
        <v>117</v>
      </c>
      <c r="C3" t="s">
        <v>118</v>
      </c>
      <c r="D3" t="s">
        <v>119</v>
      </c>
      <c r="E3">
        <v>2</v>
      </c>
      <c r="F3" t="s">
        <v>121</v>
      </c>
      <c r="G3" t="s">
        <v>62</v>
      </c>
    </row>
    <row r="4" spans="1:7" x14ac:dyDescent="0.25">
      <c r="A4" t="s">
        <v>116</v>
      </c>
      <c r="B4" t="s">
        <v>117</v>
      </c>
      <c r="C4" t="s">
        <v>118</v>
      </c>
      <c r="D4" t="s">
        <v>119</v>
      </c>
      <c r="E4">
        <v>3</v>
      </c>
      <c r="F4" t="s">
        <v>122</v>
      </c>
      <c r="G4" t="s">
        <v>62</v>
      </c>
    </row>
    <row r="5" spans="1:7" x14ac:dyDescent="0.25">
      <c r="A5" t="s">
        <v>116</v>
      </c>
      <c r="B5" t="s">
        <v>117</v>
      </c>
      <c r="C5" t="s">
        <v>118</v>
      </c>
      <c r="D5" t="s">
        <v>119</v>
      </c>
      <c r="E5">
        <v>4</v>
      </c>
      <c r="F5" t="s">
        <v>123</v>
      </c>
      <c r="G5" t="s">
        <v>62</v>
      </c>
    </row>
    <row r="6" spans="1:7" x14ac:dyDescent="0.25">
      <c r="A6" t="s">
        <v>116</v>
      </c>
      <c r="B6" t="s">
        <v>117</v>
      </c>
      <c r="C6" t="s">
        <v>118</v>
      </c>
      <c r="D6" t="s">
        <v>119</v>
      </c>
      <c r="E6">
        <v>5</v>
      </c>
      <c r="F6" t="s">
        <v>124</v>
      </c>
      <c r="G6" t="s">
        <v>62</v>
      </c>
    </row>
    <row r="7" spans="1:7" x14ac:dyDescent="0.25">
      <c r="A7" t="s">
        <v>116</v>
      </c>
      <c r="B7" t="s">
        <v>117</v>
      </c>
      <c r="C7" t="s">
        <v>118</v>
      </c>
      <c r="D7" t="s">
        <v>119</v>
      </c>
      <c r="E7">
        <v>6</v>
      </c>
      <c r="F7" t="s">
        <v>125</v>
      </c>
      <c r="G7" t="s">
        <v>126</v>
      </c>
    </row>
    <row r="8" spans="1:7" x14ac:dyDescent="0.25">
      <c r="A8" t="s">
        <v>116</v>
      </c>
      <c r="B8" t="s">
        <v>117</v>
      </c>
      <c r="C8" t="s">
        <v>118</v>
      </c>
      <c r="D8" t="s">
        <v>119</v>
      </c>
      <c r="E8">
        <v>7</v>
      </c>
      <c r="F8" t="s">
        <v>127</v>
      </c>
      <c r="G8" t="s">
        <v>126</v>
      </c>
    </row>
    <row r="10" spans="1:7" x14ac:dyDescent="0.25">
      <c r="A10" t="s">
        <v>128</v>
      </c>
      <c r="B10" t="s">
        <v>129</v>
      </c>
      <c r="C10" t="s">
        <v>118</v>
      </c>
      <c r="D10" t="s">
        <v>130</v>
      </c>
      <c r="E10">
        <v>1</v>
      </c>
      <c r="F10" t="s">
        <v>131</v>
      </c>
      <c r="G10" t="s">
        <v>60</v>
      </c>
    </row>
    <row r="11" spans="1:7" x14ac:dyDescent="0.25">
      <c r="A11" t="s">
        <v>128</v>
      </c>
      <c r="B11" t="s">
        <v>129</v>
      </c>
      <c r="C11" t="s">
        <v>118</v>
      </c>
      <c r="D11" t="s">
        <v>130</v>
      </c>
      <c r="E11">
        <v>2</v>
      </c>
      <c r="F11" t="s">
        <v>132</v>
      </c>
      <c r="G11" t="s">
        <v>62</v>
      </c>
    </row>
    <row r="12" spans="1:7" x14ac:dyDescent="0.25">
      <c r="A12" t="s">
        <v>128</v>
      </c>
      <c r="B12" t="s">
        <v>129</v>
      </c>
      <c r="C12" t="s">
        <v>118</v>
      </c>
      <c r="D12" t="s">
        <v>130</v>
      </c>
      <c r="E12">
        <v>3</v>
      </c>
      <c r="F12" t="s">
        <v>133</v>
      </c>
      <c r="G12" t="s">
        <v>62</v>
      </c>
    </row>
    <row r="13" spans="1:7" x14ac:dyDescent="0.25">
      <c r="A13" t="s">
        <v>128</v>
      </c>
      <c r="B13" t="s">
        <v>129</v>
      </c>
      <c r="C13" t="s">
        <v>118</v>
      </c>
      <c r="D13" t="s">
        <v>130</v>
      </c>
      <c r="E13">
        <v>4</v>
      </c>
      <c r="F13" t="s">
        <v>134</v>
      </c>
      <c r="G13" t="s">
        <v>62</v>
      </c>
    </row>
    <row r="14" spans="1:7" x14ac:dyDescent="0.25">
      <c r="A14" t="s">
        <v>128</v>
      </c>
      <c r="B14" t="s">
        <v>129</v>
      </c>
      <c r="C14" t="s">
        <v>118</v>
      </c>
      <c r="D14" t="s">
        <v>130</v>
      </c>
      <c r="E14">
        <v>5</v>
      </c>
      <c r="F14" t="s">
        <v>135</v>
      </c>
      <c r="G14" t="s">
        <v>62</v>
      </c>
    </row>
    <row r="16" spans="1:7" x14ac:dyDescent="0.25">
      <c r="A16" t="s">
        <v>136</v>
      </c>
      <c r="B16" t="s">
        <v>137</v>
      </c>
      <c r="C16" t="s">
        <v>118</v>
      </c>
      <c r="D16" t="s">
        <v>138</v>
      </c>
      <c r="E16">
        <v>1</v>
      </c>
      <c r="F16" t="s">
        <v>139</v>
      </c>
      <c r="G16" t="s">
        <v>60</v>
      </c>
    </row>
    <row r="17" spans="1:7" x14ac:dyDescent="0.25">
      <c r="A17" t="s">
        <v>136</v>
      </c>
      <c r="B17" t="s">
        <v>137</v>
      </c>
      <c r="C17" t="s">
        <v>118</v>
      </c>
      <c r="D17" t="s">
        <v>138</v>
      </c>
      <c r="E17">
        <v>2</v>
      </c>
      <c r="F17" t="s">
        <v>140</v>
      </c>
      <c r="G17" t="s">
        <v>62</v>
      </c>
    </row>
    <row r="18" spans="1:7" x14ac:dyDescent="0.25">
      <c r="A18" t="s">
        <v>136</v>
      </c>
      <c r="B18" t="s">
        <v>137</v>
      </c>
      <c r="C18" t="s">
        <v>118</v>
      </c>
      <c r="D18" t="s">
        <v>138</v>
      </c>
      <c r="E18">
        <v>3</v>
      </c>
      <c r="F18" t="s">
        <v>141</v>
      </c>
      <c r="G18" t="s">
        <v>62</v>
      </c>
    </row>
    <row r="19" spans="1:7" x14ac:dyDescent="0.25">
      <c r="A19" t="s">
        <v>136</v>
      </c>
      <c r="B19" t="s">
        <v>137</v>
      </c>
      <c r="C19" t="s">
        <v>118</v>
      </c>
      <c r="D19" t="s">
        <v>138</v>
      </c>
      <c r="E19">
        <v>4</v>
      </c>
      <c r="F19" t="s">
        <v>142</v>
      </c>
      <c r="G19" t="s">
        <v>62</v>
      </c>
    </row>
    <row r="20" spans="1:7" x14ac:dyDescent="0.25">
      <c r="A20" t="s">
        <v>136</v>
      </c>
      <c r="B20" t="s">
        <v>137</v>
      </c>
      <c r="C20" t="s">
        <v>118</v>
      </c>
      <c r="D20" t="s">
        <v>138</v>
      </c>
      <c r="E20">
        <v>5</v>
      </c>
      <c r="F20" t="s">
        <v>143</v>
      </c>
      <c r="G20" t="s">
        <v>62</v>
      </c>
    </row>
    <row r="22" spans="1:7" x14ac:dyDescent="0.25">
      <c r="A22" t="s">
        <v>144</v>
      </c>
      <c r="B22" t="s">
        <v>145</v>
      </c>
      <c r="C22" t="s">
        <v>118</v>
      </c>
      <c r="D22" t="s">
        <v>146</v>
      </c>
      <c r="E22">
        <v>1</v>
      </c>
      <c r="F22" t="s">
        <v>147</v>
      </c>
      <c r="G22" t="s">
        <v>60</v>
      </c>
    </row>
    <row r="23" spans="1:7" x14ac:dyDescent="0.25">
      <c r="A23" t="s">
        <v>144</v>
      </c>
      <c r="B23" t="s">
        <v>145</v>
      </c>
      <c r="C23" t="s">
        <v>118</v>
      </c>
      <c r="D23" t="s">
        <v>146</v>
      </c>
      <c r="E23">
        <v>2</v>
      </c>
      <c r="F23" t="s">
        <v>148</v>
      </c>
      <c r="G23" t="s">
        <v>62</v>
      </c>
    </row>
    <row r="24" spans="1:7" x14ac:dyDescent="0.25">
      <c r="A24" t="s">
        <v>144</v>
      </c>
      <c r="B24" t="s">
        <v>145</v>
      </c>
      <c r="C24" t="s">
        <v>118</v>
      </c>
      <c r="D24" t="s">
        <v>146</v>
      </c>
      <c r="E24">
        <v>3</v>
      </c>
      <c r="F24" t="s">
        <v>149</v>
      </c>
      <c r="G24" t="s">
        <v>62</v>
      </c>
    </row>
    <row r="25" spans="1:7" x14ac:dyDescent="0.25">
      <c r="A25" t="s">
        <v>144</v>
      </c>
      <c r="B25" t="s">
        <v>145</v>
      </c>
      <c r="C25" t="s">
        <v>118</v>
      </c>
      <c r="D25" t="s">
        <v>146</v>
      </c>
      <c r="E25">
        <v>4</v>
      </c>
      <c r="F25" t="s">
        <v>150</v>
      </c>
      <c r="G25" t="s">
        <v>62</v>
      </c>
    </row>
    <row r="26" spans="1:7" x14ac:dyDescent="0.25">
      <c r="A26" t="s">
        <v>144</v>
      </c>
      <c r="B26" t="s">
        <v>145</v>
      </c>
      <c r="C26" t="s">
        <v>118</v>
      </c>
      <c r="D26" t="s">
        <v>146</v>
      </c>
      <c r="E26">
        <v>5</v>
      </c>
      <c r="F26" t="s">
        <v>151</v>
      </c>
      <c r="G26" t="s">
        <v>62</v>
      </c>
    </row>
    <row r="28" spans="1:7" x14ac:dyDescent="0.25">
      <c r="A28" t="s">
        <v>152</v>
      </c>
      <c r="B28" t="s">
        <v>153</v>
      </c>
      <c r="C28" t="s">
        <v>118</v>
      </c>
      <c r="D28" t="s">
        <v>154</v>
      </c>
      <c r="E28">
        <v>1</v>
      </c>
      <c r="F28" t="s">
        <v>155</v>
      </c>
      <c r="G28" t="s">
        <v>60</v>
      </c>
    </row>
    <row r="29" spans="1:7" x14ac:dyDescent="0.25">
      <c r="A29" t="s">
        <v>152</v>
      </c>
      <c r="B29" t="s">
        <v>153</v>
      </c>
      <c r="C29" t="s">
        <v>118</v>
      </c>
      <c r="D29" t="s">
        <v>154</v>
      </c>
      <c r="E29">
        <v>2</v>
      </c>
      <c r="F29" t="s">
        <v>156</v>
      </c>
      <c r="G29" t="s">
        <v>62</v>
      </c>
    </row>
    <row r="30" spans="1:7" x14ac:dyDescent="0.25">
      <c r="A30" t="s">
        <v>152</v>
      </c>
      <c r="B30" t="s">
        <v>153</v>
      </c>
      <c r="C30" t="s">
        <v>118</v>
      </c>
      <c r="D30" t="s">
        <v>154</v>
      </c>
      <c r="E30">
        <v>3</v>
      </c>
      <c r="F30" t="s">
        <v>157</v>
      </c>
      <c r="G30" t="s">
        <v>62</v>
      </c>
    </row>
    <row r="32" spans="1:7" x14ac:dyDescent="0.25">
      <c r="A32" t="s">
        <v>158</v>
      </c>
      <c r="B32" t="s">
        <v>159</v>
      </c>
      <c r="C32" t="s">
        <v>118</v>
      </c>
      <c r="D32" t="s">
        <v>160</v>
      </c>
      <c r="E32">
        <v>1</v>
      </c>
      <c r="F32" t="s">
        <v>161</v>
      </c>
      <c r="G32" t="s">
        <v>60</v>
      </c>
    </row>
    <row r="33" spans="1:7" x14ac:dyDescent="0.25">
      <c r="A33" t="s">
        <v>158</v>
      </c>
      <c r="B33" t="s">
        <v>159</v>
      </c>
      <c r="C33" t="s">
        <v>118</v>
      </c>
      <c r="D33" t="s">
        <v>160</v>
      </c>
      <c r="E33">
        <v>2</v>
      </c>
      <c r="F33" t="s">
        <v>162</v>
      </c>
      <c r="G33" t="s">
        <v>62</v>
      </c>
    </row>
    <row r="34" spans="1:7" x14ac:dyDescent="0.25">
      <c r="A34" t="s">
        <v>158</v>
      </c>
      <c r="B34" t="s">
        <v>159</v>
      </c>
      <c r="C34" t="s">
        <v>118</v>
      </c>
      <c r="D34" t="s">
        <v>160</v>
      </c>
      <c r="E34">
        <v>3</v>
      </c>
      <c r="F34" t="s">
        <v>163</v>
      </c>
      <c r="G34" t="s">
        <v>62</v>
      </c>
    </row>
    <row r="35" spans="1:7" x14ac:dyDescent="0.25">
      <c r="A35" t="s">
        <v>158</v>
      </c>
      <c r="B35" t="s">
        <v>159</v>
      </c>
      <c r="C35" t="s">
        <v>118</v>
      </c>
      <c r="D35" t="s">
        <v>160</v>
      </c>
      <c r="E35">
        <v>4</v>
      </c>
      <c r="F35" t="s">
        <v>164</v>
      </c>
      <c r="G35" t="s">
        <v>62</v>
      </c>
    </row>
    <row r="36" spans="1:7" x14ac:dyDescent="0.25">
      <c r="A36" t="s">
        <v>158</v>
      </c>
      <c r="B36" t="s">
        <v>159</v>
      </c>
      <c r="C36" t="s">
        <v>118</v>
      </c>
      <c r="D36" t="s">
        <v>160</v>
      </c>
      <c r="E36">
        <v>5</v>
      </c>
      <c r="F36" t="s">
        <v>165</v>
      </c>
      <c r="G36" t="s">
        <v>62</v>
      </c>
    </row>
    <row r="38" spans="1:7" x14ac:dyDescent="0.25">
      <c r="A38" t="s">
        <v>166</v>
      </c>
      <c r="B38" t="s">
        <v>167</v>
      </c>
      <c r="C38" t="s">
        <v>118</v>
      </c>
      <c r="D38" t="s">
        <v>168</v>
      </c>
      <c r="E38">
        <v>1</v>
      </c>
    </row>
  </sheetData>
  <pageMargins left="0.7" right="0.7" top="0.75" bottom="0.75" header="0.3" footer="0.3"/>
  <pageSetup scale="80" fitToHeight="0" orientation="portrait" r:id="rId1"/>
  <headerFooter>
    <oddFooter>&amp;L&amp;D&amp;T&amp;CPage &amp;P of &amp;N&amp;R&amp;F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96ACD802264D48A7B1A3572E5ADC2D" ma:contentTypeVersion="3" ma:contentTypeDescription="Create a new document." ma:contentTypeScope="" ma:versionID="44424618f9ae53852543701bafcac43a">
  <xsd:schema xmlns:xsd="http://www.w3.org/2001/XMLSchema" xmlns:xs="http://www.w3.org/2001/XMLSchema" xmlns:p="http://schemas.microsoft.com/office/2006/metadata/properties" xmlns:ns2="6c484a48-1619-4bc3-bb94-cbdad0bda0b1" xmlns:ns3="0b9eec0d-826b-44f9-b424-0a9596a02ec7" targetNamespace="http://schemas.microsoft.com/office/2006/metadata/properties" ma:root="true" ma:fieldsID="dd2e0dc68b6d7b2440d6dcf2b12d5924" ns2:_="" ns3:_="">
    <xsd:import namespace="6c484a48-1619-4bc3-bb94-cbdad0bda0b1"/>
    <xsd:import namespace="0b9eec0d-826b-44f9-b424-0a9596a02ec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484a48-1619-4bc3-bb94-cbdad0bda0b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9eec0d-826b-44f9-b424-0a9596a02ec7" elementFormDefault="qualified">
    <xsd:import namespace="http://schemas.microsoft.com/office/2006/documentManagement/types"/>
    <xsd:import namespace="http://schemas.microsoft.com/office/infopath/2007/PartnerControls"/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6c484a48-1619-4bc3-bb94-cbdad0bda0b1">
      <UserInfo>
        <DisplayName>Brian Campbell</DisplayName>
        <AccountId>126</AccountId>
        <AccountType/>
      </UserInfo>
      <UserInfo>
        <DisplayName>Mark Wolfe</DisplayName>
        <AccountId>117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1A7AA5-7387-497C-940D-E5F2470AA6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484a48-1619-4bc3-bb94-cbdad0bda0b1"/>
    <ds:schemaRef ds:uri="0b9eec0d-826b-44f9-b424-0a9596a02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F42C18-5219-4689-901A-AF2FF8D8CB83}">
  <ds:schemaRefs>
    <ds:schemaRef ds:uri="6c484a48-1619-4bc3-bb94-cbdad0bda0b1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0b9eec0d-826b-44f9-b424-0a9596a02ec7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C0F38D2-FC42-409F-A96B-582E230F1D5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Cap</vt:lpstr>
      <vt:lpstr>FCC EXAMPLE SCHOOL BUDGET</vt:lpstr>
      <vt:lpstr>Ports</vt:lpstr>
      <vt:lpstr>Support</vt:lpstr>
      <vt:lpstr>HS Closets</vt:lpstr>
      <vt:lpstr>MS Closets</vt:lpstr>
      <vt:lpstr>'FCC EXAMPLE SCHOOL BUDGET'!Print_Area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2017-10-22T17:00:55Z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0x0101008396ACD802264D48A7B1A3572E5ADC2D</vt:lpwstr>
  </property>
</Properties>
</file>