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/>
  <mc:AlternateContent xmlns:mc="http://schemas.openxmlformats.org/markup-compatibility/2006">
    <mc:Choice Requires="x15">
      <x15ac:absPath xmlns:x15ac="http://schemas.microsoft.com/office/spreadsheetml/2010/11/ac" url="M:\Documents\Client\FCC TRS\2019 Annual Report\Filing Versions\Confidential versions\"/>
    </mc:Choice>
  </mc:AlternateContent>
  <xr:revisionPtr revIDLastSave="0" documentId="13_ncr:1_{09ABB5A1-0EEF-4DDC-8AFA-71A820E8ED8D}" xr6:coauthVersionLast="43" xr6:coauthVersionMax="43" xr10:uidLastSave="{00000000-0000-0000-0000-000000000000}"/>
  <bookViews>
    <workbookView xWindow="3585" yWindow="1080" windowWidth="27015" windowHeight="16560" xr2:uid="{D0391D21-A192-4106-BF47-B43F7AC0BF76}"/>
  </bookViews>
  <sheets>
    <sheet name="Exhibit 1-1" sheetId="1" r:id="rId1"/>
    <sheet name="Exhibit 1-2" sheetId="2" r:id="rId2"/>
    <sheet name="Exhibit 1-3" sheetId="3" r:id="rId3"/>
    <sheet name="Exhibit 1-3.1 Redacted" sheetId="10" r:id="rId4"/>
    <sheet name="Exhibit 1-3.2" sheetId="7" r:id="rId5"/>
    <sheet name="Exhibit 1-4" sheetId="19" r:id="rId6"/>
    <sheet name="Exhibit 2" sheetId="4" r:id="rId7"/>
    <sheet name="Exhibit 3" sheetId="8" r:id="rId8"/>
    <sheet name="Exhibit 4" sheetId="9" r:id="rId9"/>
  </sheets>
  <definedNames>
    <definedName name="_xlnm.Print_Area" localSheetId="0">'Exhibit 1-1'!$A$1:$N$77</definedName>
    <definedName name="_xlnm.Print_Titles" localSheetId="0">'Exhibit 1-1'!$1:$2</definedName>
    <definedName name="_xlnm.Print_Titles" localSheetId="1">'Exhibit 1-2'!$1:$2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7" i="7" l="1"/>
  <c r="C17" i="7"/>
  <c r="C18" i="7"/>
  <c r="G17" i="7"/>
  <c r="E3" i="9" l="1"/>
  <c r="D18" i="7" l="1"/>
  <c r="E18" i="7"/>
  <c r="F18" i="7"/>
  <c r="G18" i="7"/>
  <c r="B18" i="7"/>
  <c r="D17" i="7"/>
  <c r="E17" i="7"/>
  <c r="F17" i="7"/>
  <c r="C16" i="7"/>
  <c r="D16" i="7"/>
  <c r="E16" i="7"/>
  <c r="F16" i="7"/>
  <c r="G16" i="7"/>
  <c r="B16" i="7"/>
  <c r="C14" i="7"/>
  <c r="D14" i="7"/>
  <c r="E14" i="7"/>
  <c r="F14" i="7"/>
  <c r="G14" i="7"/>
  <c r="B14" i="7"/>
  <c r="D12" i="7"/>
  <c r="E12" i="7"/>
  <c r="F12" i="7"/>
  <c r="G12" i="7"/>
  <c r="C17" i="3" l="1"/>
  <c r="B17" i="3"/>
  <c r="E25" i="4" l="1"/>
  <c r="E10" i="4"/>
  <c r="G9" i="4"/>
  <c r="G8" i="4"/>
  <c r="H10" i="4" s="1"/>
  <c r="E14" i="4"/>
  <c r="E6" i="4"/>
  <c r="E16" i="3" l="1"/>
  <c r="F16" i="3"/>
  <c r="G16" i="3"/>
  <c r="D16" i="3"/>
  <c r="B16" i="3"/>
  <c r="C16" i="3"/>
  <c r="G17" i="3" l="1"/>
  <c r="F17" i="3"/>
  <c r="E17" i="3"/>
  <c r="D17" i="3"/>
  <c r="G15" i="3"/>
  <c r="F15" i="3"/>
  <c r="E15" i="3"/>
  <c r="D15" i="3"/>
  <c r="C15" i="3"/>
  <c r="B15" i="3"/>
  <c r="C67" i="2" l="1"/>
  <c r="E61" i="2"/>
  <c r="E4" i="2"/>
  <c r="E55" i="2"/>
  <c r="E7" i="2"/>
  <c r="E56" i="2"/>
  <c r="E63" i="2"/>
  <c r="E60" i="2"/>
  <c r="E54" i="2"/>
  <c r="E24" i="2"/>
  <c r="E21" i="2"/>
  <c r="E51" i="2"/>
  <c r="E42" i="2"/>
  <c r="E30" i="2"/>
  <c r="E15" i="2"/>
  <c r="E20" i="2"/>
  <c r="E18" i="2"/>
  <c r="E14" i="2"/>
  <c r="E12" i="2"/>
  <c r="E48" i="2"/>
  <c r="E44" i="2"/>
  <c r="E19" i="2"/>
  <c r="E28" i="2"/>
  <c r="E11" i="2"/>
  <c r="E43" i="2"/>
  <c r="E27" i="2"/>
  <c r="E66" i="2"/>
  <c r="E50" i="2"/>
  <c r="E6" i="2"/>
  <c r="E38" i="2"/>
  <c r="E31" i="2"/>
  <c r="E41" i="2"/>
  <c r="E37" i="2"/>
  <c r="E45" i="2"/>
  <c r="E58" i="2"/>
  <c r="E36" i="2"/>
  <c r="E40" i="2"/>
  <c r="E35" i="2"/>
  <c r="E39" i="2"/>
  <c r="E53" i="2"/>
  <c r="E33" i="2"/>
  <c r="E49" i="2"/>
  <c r="E64" i="2"/>
  <c r="E62" i="2"/>
  <c r="E23" i="2"/>
  <c r="E47" i="2"/>
  <c r="E10" i="2"/>
  <c r="E46" i="2"/>
  <c r="E65" i="2"/>
  <c r="E26" i="2"/>
  <c r="E8" i="2"/>
  <c r="E9" i="2"/>
  <c r="E5" i="2"/>
  <c r="E29" i="2"/>
  <c r="E22" i="2"/>
  <c r="E3" i="2"/>
  <c r="E25" i="2"/>
  <c r="E32" i="2"/>
  <c r="E17" i="2"/>
  <c r="E57" i="2"/>
  <c r="E59" i="2"/>
  <c r="E52" i="2"/>
  <c r="E34" i="2"/>
  <c r="E13" i="2"/>
  <c r="E16" i="2"/>
  <c r="E67" i="2" l="1"/>
  <c r="E68" i="2" l="1"/>
  <c r="E70" i="2"/>
  <c r="E71" i="2" s="1"/>
  <c r="M39" i="1" l="1"/>
  <c r="K39" i="1"/>
  <c r="E39" i="1"/>
  <c r="M13" i="1"/>
  <c r="K13" i="1"/>
  <c r="E13" i="1"/>
  <c r="M59" i="1"/>
  <c r="K59" i="1"/>
  <c r="E59" i="1"/>
  <c r="M17" i="1"/>
  <c r="K17" i="1"/>
  <c r="E17" i="1"/>
  <c r="M67" i="1"/>
  <c r="K67" i="1"/>
  <c r="E67" i="1"/>
  <c r="M11" i="1"/>
  <c r="K11" i="1"/>
  <c r="E11" i="1"/>
  <c r="K61" i="1"/>
  <c r="E61" i="1"/>
  <c r="K57" i="1"/>
  <c r="E57" i="1"/>
  <c r="M26" i="1"/>
  <c r="K26" i="1"/>
  <c r="N26" i="1" s="1"/>
  <c r="E26" i="1"/>
  <c r="M25" i="1"/>
  <c r="K25" i="1"/>
  <c r="E25" i="1"/>
  <c r="M37" i="1"/>
  <c r="K37" i="1"/>
  <c r="E37" i="1"/>
  <c r="M29" i="1"/>
  <c r="K29" i="1"/>
  <c r="E29" i="1"/>
  <c r="M58" i="1"/>
  <c r="K58" i="1"/>
  <c r="N58" i="1" s="1"/>
  <c r="E58" i="1"/>
  <c r="M65" i="1"/>
  <c r="K65" i="1"/>
  <c r="E65" i="1"/>
  <c r="M27" i="1"/>
  <c r="K27" i="1"/>
  <c r="E27" i="1"/>
  <c r="M22" i="1"/>
  <c r="K22" i="1"/>
  <c r="E22" i="1"/>
  <c r="M23" i="1"/>
  <c r="K23" i="1"/>
  <c r="E23" i="1"/>
  <c r="M19" i="1"/>
  <c r="K19" i="1"/>
  <c r="E19" i="1"/>
  <c r="M10" i="1"/>
  <c r="K10" i="1"/>
  <c r="E10" i="1"/>
  <c r="M9" i="1"/>
  <c r="K9" i="1"/>
  <c r="E9" i="1"/>
  <c r="M49" i="1"/>
  <c r="K49" i="1"/>
  <c r="E49" i="1"/>
  <c r="K38" i="1"/>
  <c r="E38" i="1"/>
  <c r="M20" i="1"/>
  <c r="K20" i="1"/>
  <c r="E20" i="1"/>
  <c r="M36" i="1"/>
  <c r="K36" i="1"/>
  <c r="E36" i="1"/>
  <c r="M15" i="1"/>
  <c r="K15" i="1"/>
  <c r="E15" i="1"/>
  <c r="M8" i="1"/>
  <c r="K8" i="1"/>
  <c r="E8" i="1"/>
  <c r="M7" i="1"/>
  <c r="K7" i="1"/>
  <c r="E7" i="1"/>
  <c r="M51" i="1"/>
  <c r="K51" i="1"/>
  <c r="E51" i="1"/>
  <c r="M47" i="1"/>
  <c r="K47" i="1"/>
  <c r="E47" i="1"/>
  <c r="M66" i="1"/>
  <c r="K66" i="1"/>
  <c r="E66" i="1"/>
  <c r="M43" i="1"/>
  <c r="K43" i="1"/>
  <c r="E43" i="1"/>
  <c r="M24" i="1"/>
  <c r="K24" i="1"/>
  <c r="E24" i="1"/>
  <c r="K44" i="1"/>
  <c r="E44" i="1"/>
  <c r="K42" i="1"/>
  <c r="E42" i="1"/>
  <c r="M54" i="1"/>
  <c r="K54" i="1"/>
  <c r="E54" i="1"/>
  <c r="M52" i="1"/>
  <c r="K52" i="1"/>
  <c r="E52" i="1"/>
  <c r="M60" i="1"/>
  <c r="K60" i="1"/>
  <c r="E60" i="1"/>
  <c r="M41" i="1"/>
  <c r="K41" i="1"/>
  <c r="E41" i="1"/>
  <c r="M12" i="1"/>
  <c r="K12" i="1"/>
  <c r="E12" i="1"/>
  <c r="M33" i="1"/>
  <c r="K33" i="1"/>
  <c r="E33" i="1"/>
  <c r="M53" i="1"/>
  <c r="K53" i="1"/>
  <c r="E53" i="1"/>
  <c r="M55" i="1"/>
  <c r="K55" i="1"/>
  <c r="E55" i="1"/>
  <c r="M70" i="1"/>
  <c r="K70" i="1"/>
  <c r="E70" i="1"/>
  <c r="M69" i="1"/>
  <c r="K69" i="1"/>
  <c r="E69" i="1"/>
  <c r="M68" i="1"/>
  <c r="K68" i="1"/>
  <c r="E68" i="1"/>
  <c r="M63" i="1"/>
  <c r="K63" i="1"/>
  <c r="E63" i="1"/>
  <c r="M32" i="1"/>
  <c r="K32" i="1"/>
  <c r="E32" i="1"/>
  <c r="M46" i="1"/>
  <c r="K46" i="1"/>
  <c r="E46" i="1"/>
  <c r="M64" i="1"/>
  <c r="K64" i="1"/>
  <c r="E64" i="1"/>
  <c r="M16" i="1"/>
  <c r="K16" i="1"/>
  <c r="E16" i="1"/>
  <c r="M6" i="1"/>
  <c r="K6" i="1"/>
  <c r="E6" i="1"/>
  <c r="M62" i="1"/>
  <c r="K62" i="1"/>
  <c r="E62" i="1"/>
  <c r="M5" i="1"/>
  <c r="K5" i="1"/>
  <c r="E5" i="1"/>
  <c r="M40" i="1"/>
  <c r="K40" i="1"/>
  <c r="E40" i="1"/>
  <c r="M21" i="1"/>
  <c r="K21" i="1"/>
  <c r="E21" i="1"/>
  <c r="M14" i="1"/>
  <c r="K14" i="1"/>
  <c r="E14" i="1"/>
  <c r="M48" i="1"/>
  <c r="G48" i="1"/>
  <c r="K48" i="1" s="1"/>
  <c r="E48" i="1"/>
  <c r="M45" i="1"/>
  <c r="G45" i="1"/>
  <c r="K45" i="1" s="1"/>
  <c r="C45" i="1"/>
  <c r="C71" i="1" s="1"/>
  <c r="M3" i="1"/>
  <c r="K3" i="1"/>
  <c r="E3" i="1"/>
  <c r="M35" i="1"/>
  <c r="K35" i="1"/>
  <c r="E35" i="1"/>
  <c r="M31" i="1"/>
  <c r="K31" i="1"/>
  <c r="E31" i="1"/>
  <c r="M56" i="1"/>
  <c r="K56" i="1"/>
  <c r="E56" i="1"/>
  <c r="M34" i="1"/>
  <c r="K34" i="1"/>
  <c r="E34" i="1"/>
  <c r="M50" i="1"/>
  <c r="K50" i="1"/>
  <c r="E50" i="1"/>
  <c r="M30" i="1"/>
  <c r="K30" i="1"/>
  <c r="E30" i="1"/>
  <c r="M18" i="1"/>
  <c r="K18" i="1"/>
  <c r="E18" i="1"/>
  <c r="M28" i="1"/>
  <c r="K28" i="1"/>
  <c r="E28" i="1"/>
  <c r="N12" i="1" l="1"/>
  <c r="N31" i="1"/>
  <c r="N47" i="1"/>
  <c r="N34" i="1"/>
  <c r="N54" i="1"/>
  <c r="N30" i="1"/>
  <c r="M4" i="1"/>
  <c r="N56" i="1"/>
  <c r="N67" i="1"/>
  <c r="N73" i="1"/>
  <c r="N57" i="1"/>
  <c r="N11" i="1"/>
  <c r="N21" i="1"/>
  <c r="N32" i="1"/>
  <c r="M44" i="1"/>
  <c r="M57" i="1"/>
  <c r="N48" i="1"/>
  <c r="N18" i="1"/>
  <c r="N62" i="1"/>
  <c r="N53" i="1"/>
  <c r="N13" i="1"/>
  <c r="N35" i="1"/>
  <c r="N64" i="1"/>
  <c r="N55" i="1"/>
  <c r="N60" i="1"/>
  <c r="N43" i="1"/>
  <c r="N38" i="1"/>
  <c r="N37" i="1"/>
  <c r="N14" i="1"/>
  <c r="N46" i="1"/>
  <c r="N52" i="1"/>
  <c r="N40" i="1"/>
  <c r="N16" i="1"/>
  <c r="N63" i="1"/>
  <c r="N70" i="1"/>
  <c r="N41" i="1"/>
  <c r="N42" i="1"/>
  <c r="N24" i="1"/>
  <c r="N15" i="1"/>
  <c r="M38" i="1"/>
  <c r="N9" i="1"/>
  <c r="N19" i="1"/>
  <c r="N23" i="1"/>
  <c r="N65" i="1"/>
  <c r="N29" i="1"/>
  <c r="N17" i="1"/>
  <c r="N50" i="1"/>
  <c r="N3" i="1"/>
  <c r="N68" i="1"/>
  <c r="N69" i="1"/>
  <c r="M42" i="1"/>
  <c r="N51" i="1"/>
  <c r="N8" i="1"/>
  <c r="N10" i="1"/>
  <c r="N39" i="1"/>
  <c r="N33" i="1"/>
  <c r="N44" i="1"/>
  <c r="N36" i="1"/>
  <c r="N20" i="1"/>
  <c r="N22" i="1"/>
  <c r="N27" i="1"/>
  <c r="N25" i="1"/>
  <c r="N61" i="1"/>
  <c r="K4" i="1"/>
  <c r="K71" i="1" s="1"/>
  <c r="K74" i="1" s="1"/>
  <c r="E45" i="1"/>
  <c r="N45" i="1" s="1"/>
  <c r="N5" i="1"/>
  <c r="N6" i="1"/>
  <c r="N66" i="1"/>
  <c r="N49" i="1"/>
  <c r="M61" i="1"/>
  <c r="N59" i="1"/>
  <c r="N28" i="1"/>
  <c r="E4" i="1"/>
  <c r="N4" i="1" l="1"/>
  <c r="M71" i="1"/>
  <c r="K75" i="1"/>
  <c r="E71" i="1"/>
  <c r="E72" i="1" s="1"/>
  <c r="N71" i="1"/>
  <c r="K72" i="1"/>
  <c r="E74" i="1" l="1"/>
  <c r="E75" i="1" s="1"/>
  <c r="N72" i="1"/>
  <c r="N74" i="1"/>
  <c r="N75" i="1" s="1"/>
  <c r="N77" i="1" l="1"/>
</calcChain>
</file>

<file path=xl/sharedStrings.xml><?xml version="1.0" encoding="utf-8"?>
<sst xmlns="http://schemas.openxmlformats.org/spreadsheetml/2006/main" count="401" uniqueCount="138">
  <si>
    <t>rate</t>
  </si>
  <si>
    <t>Conversation Minutes</t>
  </si>
  <si>
    <t>Session Minutes</t>
  </si>
  <si>
    <t>s</t>
  </si>
  <si>
    <t>c</t>
  </si>
  <si>
    <t>Rate</t>
  </si>
  <si>
    <t>TRS Data</t>
  </si>
  <si>
    <t>STS Data</t>
  </si>
  <si>
    <t>subtotal:</t>
  </si>
  <si>
    <t>CTS Data</t>
  </si>
  <si>
    <t>Combined TRS + STS Rate</t>
  </si>
  <si>
    <t>Session or conversation</t>
  </si>
  <si>
    <t>Revenue</t>
  </si>
  <si>
    <t>TRS rate</t>
  </si>
  <si>
    <t>Outreach</t>
  </si>
  <si>
    <t>STS rate</t>
  </si>
  <si>
    <t>Additional cost paid providers</t>
  </si>
  <si>
    <t>Total cost</t>
  </si>
  <si>
    <t>As reported in 2017</t>
  </si>
  <si>
    <t>As reported in 2018</t>
  </si>
  <si>
    <t xml:space="preserve">Category </t>
  </si>
  <si>
    <t>Facilities</t>
  </si>
  <si>
    <t>CA Related</t>
  </si>
  <si>
    <t>Non-CA Relay Center</t>
  </si>
  <si>
    <t xml:space="preserve">Indirect </t>
  </si>
  <si>
    <t>Depreciation</t>
  </si>
  <si>
    <t xml:space="preserve">Marketing </t>
  </si>
  <si>
    <t>Other</t>
  </si>
  <si>
    <t>Return on Investment</t>
  </si>
  <si>
    <t>Average Variable Cost</t>
  </si>
  <si>
    <t>Average Fixed Cost</t>
  </si>
  <si>
    <t>Total Reported Cost</t>
  </si>
  <si>
    <t>MARS Rate for the period</t>
  </si>
  <si>
    <t>Average Cost Rate</t>
  </si>
  <si>
    <t>CTS Minutes</t>
  </si>
  <si>
    <t>IP CTS Minutes</t>
  </si>
  <si>
    <t>Providers included in the cost data</t>
  </si>
  <si>
    <t>As reported in 2019</t>
  </si>
  <si>
    <t>Operating Margin</t>
  </si>
  <si>
    <t>Sorenson
Sprint
Hamilton
Purple</t>
  </si>
  <si>
    <t>Sorenson
Sprint
Hamilton
Purple
Miracom</t>
  </si>
  <si>
    <t>Sorenson
Sprint
Hamilton
ClearCaptions
Miracom</t>
  </si>
  <si>
    <t>High Cost Provider</t>
  </si>
  <si>
    <t>PROJECTED  
2019-2020</t>
  </si>
  <si>
    <t>Methodology</t>
  </si>
  <si>
    <t>Prior Year Demand balance (May &amp; June)</t>
  </si>
  <si>
    <t>May &amp; June of Prior year Rate</t>
  </si>
  <si>
    <t>Projected Demand</t>
  </si>
  <si>
    <t>Projected Rate</t>
  </si>
  <si>
    <t>Projected Requirement</t>
  </si>
  <si>
    <t>Fund Requirement</t>
  </si>
  <si>
    <t>Traditional TRS</t>
  </si>
  <si>
    <t>MARS</t>
  </si>
  <si>
    <t>Speech to Speech</t>
  </si>
  <si>
    <t>STS outreach</t>
  </si>
  <si>
    <t>Caption Telephone</t>
  </si>
  <si>
    <t>IP Caption Telephone</t>
  </si>
  <si>
    <t>IP Relay  5/2019 &amp; 6/2019</t>
  </si>
  <si>
    <t>DA 16-750</t>
  </si>
  <si>
    <t>IP Relay 7/2019 to 4/2020</t>
  </si>
  <si>
    <t>DA 17-642</t>
  </si>
  <si>
    <t>Tier I small Companies [May -June 2019]</t>
  </si>
  <si>
    <t>FCC 17-86</t>
  </si>
  <si>
    <t>Tier I small Companies [July - April 2020]</t>
  </si>
  <si>
    <t>Tier 1 [May &amp; June 2019]</t>
  </si>
  <si>
    <t>Tier I  [July - April 2020]</t>
  </si>
  <si>
    <t>Tier 2 [May &amp; June 2019]</t>
  </si>
  <si>
    <t>Tier 2 [July - April 2020]</t>
  </si>
  <si>
    <t>Tier 3 [May &amp; June 2019]</t>
  </si>
  <si>
    <t>Tier 3 [July - April  2020]</t>
  </si>
  <si>
    <t>Deaf Blind Equipment Distribution Program</t>
  </si>
  <si>
    <t>FCC Contracted R&amp;D</t>
  </si>
  <si>
    <t>iTRS National Outreach Program</t>
  </si>
  <si>
    <t>URD implementation</t>
  </si>
  <si>
    <t>Service Provider Audits</t>
  </si>
  <si>
    <t>iTRS Number Administration</t>
  </si>
  <si>
    <t>Investment Fees</t>
  </si>
  <si>
    <t>Data Collection Agent</t>
  </si>
  <si>
    <t>Financial audits</t>
  </si>
  <si>
    <t>Bankruptcy / legal  representation</t>
  </si>
  <si>
    <t>Council Meeting Expenses</t>
  </si>
  <si>
    <t>IPERA Plan &amp; testing</t>
  </si>
  <si>
    <t>Two Month Provider Payment Reserve</t>
  </si>
  <si>
    <t>Non-Provider Subtotal:</t>
  </si>
  <si>
    <t>Grand Total Requirements:</t>
  </si>
  <si>
    <t>Net Fund Requirements:</t>
  </si>
  <si>
    <t>Assessment Rate:</t>
  </si>
  <si>
    <t>Video Relay Service</t>
  </si>
  <si>
    <t xml:space="preserve">Total Projected Provider Payments </t>
  </si>
  <si>
    <t>FCC-18-79</t>
  </si>
  <si>
    <r>
      <t>Subtotal MARS (</t>
    </r>
    <r>
      <rPr>
        <sz val="12"/>
        <color rgb="FF00B0F0"/>
        <rFont val="Calibri"/>
        <family val="2"/>
        <scheme val="minor"/>
      </rPr>
      <t>Minutes</t>
    </r>
    <r>
      <rPr>
        <sz val="12"/>
        <color theme="1"/>
        <rFont val="Calibri"/>
        <family val="2"/>
        <scheme val="minor"/>
      </rPr>
      <t xml:space="preserve"> &amp; Value):</t>
    </r>
  </si>
  <si>
    <r>
      <t>Subtotal IP CTS (</t>
    </r>
    <r>
      <rPr>
        <sz val="12"/>
        <color rgb="FF00B0F0"/>
        <rFont val="Calibri"/>
        <family val="2"/>
        <scheme val="minor"/>
      </rPr>
      <t>Minutes</t>
    </r>
    <r>
      <rPr>
        <sz val="12"/>
        <color theme="1"/>
        <rFont val="Calibri"/>
        <family val="2"/>
        <scheme val="minor"/>
      </rPr>
      <t xml:space="preserve"> &amp; Value):</t>
    </r>
  </si>
  <si>
    <r>
      <t>Subtotal Price Cap (</t>
    </r>
    <r>
      <rPr>
        <sz val="12"/>
        <color rgb="FF00B0F0"/>
        <rFont val="Calibri"/>
        <family val="2"/>
        <scheme val="minor"/>
      </rPr>
      <t>Minutes</t>
    </r>
    <r>
      <rPr>
        <sz val="12"/>
        <color theme="1"/>
        <rFont val="Calibri"/>
        <family val="2"/>
        <scheme val="minor"/>
      </rPr>
      <t xml:space="preserve"> &amp; Value):</t>
    </r>
  </si>
  <si>
    <r>
      <t>Subtotal VRS (</t>
    </r>
    <r>
      <rPr>
        <sz val="12"/>
        <color rgb="FF00B0F0"/>
        <rFont val="Calibri"/>
        <family val="2"/>
        <scheme val="minor"/>
      </rPr>
      <t>Minutes</t>
    </r>
    <r>
      <rPr>
        <sz val="12"/>
        <color theme="1"/>
        <rFont val="Calibri"/>
        <family val="2"/>
        <scheme val="minor"/>
      </rPr>
      <t xml:space="preserve"> &amp; Value):</t>
    </r>
  </si>
  <si>
    <t>Estimated fund balance at 6/30/2019</t>
  </si>
  <si>
    <t>Estimated interest on fund investments</t>
  </si>
  <si>
    <t>*TRS Fund Administration</t>
  </si>
  <si>
    <t>**Estimated Contribution Basis:</t>
  </si>
  <si>
    <t xml:space="preserve">  * Estimated TRS Administration </t>
  </si>
  <si>
    <t>** Based on data reported by USAC updated through 3/2019</t>
  </si>
  <si>
    <t>Projected for 2019-20</t>
  </si>
  <si>
    <t xml:space="preserve"> IP CTS Reported and Projected Cost and Demand (per minute)</t>
  </si>
  <si>
    <t>Reimbursement Rate</t>
  </si>
  <si>
    <t>Provider</t>
  </si>
  <si>
    <t>Demand</t>
  </si>
  <si>
    <t>Revenue Requirement</t>
  </si>
  <si>
    <t>Profit</t>
  </si>
  <si>
    <t>Expenses</t>
  </si>
  <si>
    <t>ClearCaptions</t>
  </si>
  <si>
    <t>Miracom</t>
  </si>
  <si>
    <t>Hamilton</t>
  </si>
  <si>
    <t>Sorenson</t>
  </si>
  <si>
    <t>Sprint</t>
  </si>
  <si>
    <t>Total</t>
  </si>
  <si>
    <t>IP CTS Cost Trend Data</t>
  </si>
  <si>
    <t>Category</t>
  </si>
  <si>
    <t>Non -CA Related</t>
  </si>
  <si>
    <t>Indirect</t>
  </si>
  <si>
    <t>Marketing</t>
  </si>
  <si>
    <t>Operation Margin</t>
  </si>
  <si>
    <t>Total Cost</t>
  </si>
  <si>
    <t>Return</t>
  </si>
  <si>
    <t>CA &amp; Other Related</t>
  </si>
  <si>
    <t>All Other</t>
  </si>
  <si>
    <t>Variable Total:</t>
  </si>
  <si>
    <t>Year</t>
  </si>
  <si>
    <t>Base</t>
  </si>
  <si>
    <t>Base Revenue Contributions Figures</t>
  </si>
  <si>
    <r>
      <rPr>
        <sz val="14"/>
        <color rgb="FF000000"/>
        <rFont val="Calibri"/>
        <family val="2"/>
      </rPr>
      <t>2016</t>
    </r>
    <r>
      <rPr>
        <vertAlign val="superscript"/>
        <sz val="14"/>
        <color rgb="FF000000"/>
        <rFont val="Calibri"/>
        <family val="2"/>
      </rPr>
      <t>*</t>
    </r>
  </si>
  <si>
    <t>For period ended</t>
  </si>
  <si>
    <t xml:space="preserve">Amount </t>
  </si>
  <si>
    <t>Change from prior period</t>
  </si>
  <si>
    <t>contribution factor</t>
  </si>
  <si>
    <t>Invoiced Fund Revenue</t>
  </si>
  <si>
    <t>per original budget</t>
  </si>
  <si>
    <t>IP CTS Operating Margin Estimates for Tariff Year 2019-2020</t>
  </si>
  <si>
    <t>2018 - 2019 Program year Contribution Base monthly changes</t>
  </si>
  <si>
    <t>IP CTS MARS Estimates for Tariff Year 2019-2020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</si>
</sst>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.0000_);_(&quot;$&quot;* \(#,##0.0000\);_(&quot;$&quot;* &quot;-&quot;??_);_(@_)"/>
    <numFmt numFmtId="165" formatCode="&quot;$&quot;#,##0.0000"/>
    <numFmt numFmtId="166" formatCode="0.0000"/>
    <numFmt numFmtId="167" formatCode="_(* #,##0.000_);_(* \(#,##0.000\);_(* &quot;-&quot;??_);_(@_)"/>
    <numFmt numFmtId="168" formatCode="_(&quot;$&quot;* #,##0.0000_);_(&quot;$&quot;* \(#,##0.0000\);_(&quot;$&quot;* &quot;-&quot;????_);_(@_)"/>
    <numFmt numFmtId="169" formatCode="_(* #,##0_);_(* \(#,##0\);_(* &quot;-&quot;??_);_(@_)"/>
    <numFmt numFmtId="170" formatCode="_(&quot;$&quot;* #,##0_);_(&quot;$&quot;* \(#,##0\);_(&quot;$&quot;* &quot;-&quot;??_);_(@_)"/>
    <numFmt numFmtId="171" formatCode="&quot;$&quot;#,##0"/>
    <numFmt numFmtId="172" formatCode="0.00000"/>
    <numFmt numFmtId="173" formatCode="&quot;$&quot;#,##0.00;\(&quot;$&quot;#,##0.00\)"/>
    <numFmt numFmtId="174" formatCode="_(* #,##0.0_);_(* \(#,##0.0\);_(* &quot;-&quot;??_);_(@_)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1"/>
      <color rgb="FFFFFF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00B0F0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color theme="1"/>
      <name val="Times New Roman"/>
      <family val="1"/>
    </font>
    <font>
      <i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vertAlign val="superscript"/>
      <sz val="14"/>
      <color rgb="FF000000"/>
      <name val="Calibri"/>
      <family val="2"/>
    </font>
    <font>
      <sz val="14"/>
      <name val="Calibri"/>
      <family val="2"/>
    </font>
    <font>
      <sz val="14"/>
      <color rgb="FFFF0000"/>
      <name val="Calibri"/>
      <family val="2"/>
    </font>
    <font>
      <sz val="14"/>
      <color rgb="FF000000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21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8" borderId="0" applyNumberFormat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</cellStyleXfs>
  <cellXfs count="283">
    <xf numFmtId="0" fontId="0" fillId="0" borderId="0" xfId="0"/>
    <xf numFmtId="0" fontId="0" fillId="2" borderId="0" xfId="0" applyFill="1" applyAlignment="1">
      <alignment horizontal="center"/>
    </xf>
    <xf numFmtId="0" fontId="0" fillId="0" borderId="0" xfId="0" applyAlignment="1">
      <alignment horizontal="center" wrapText="1"/>
    </xf>
    <xf numFmtId="0" fontId="0" fillId="2" borderId="0" xfId="0" applyFill="1" applyAlignment="1">
      <alignment horizontal="center" wrapText="1"/>
    </xf>
    <xf numFmtId="0" fontId="0" fillId="2" borderId="1" xfId="0" applyFill="1" applyBorder="1"/>
    <xf numFmtId="0" fontId="0" fillId="3" borderId="0" xfId="0" applyFill="1"/>
    <xf numFmtId="0" fontId="5" fillId="2" borderId="1" xfId="0" applyFont="1" applyFill="1" applyBorder="1"/>
    <xf numFmtId="0" fontId="0" fillId="2" borderId="0" xfId="0" applyFill="1"/>
    <xf numFmtId="0" fontId="0" fillId="0" borderId="0" xfId="0" applyFill="1" applyAlignment="1">
      <alignment horizontal="center"/>
    </xf>
    <xf numFmtId="44" fontId="0" fillId="0" borderId="0" xfId="2" applyFont="1" applyFill="1" applyAlignment="1">
      <alignment horizontal="center"/>
    </xf>
    <xf numFmtId="0" fontId="0" fillId="0" borderId="0" xfId="0" applyFill="1" applyAlignment="1">
      <alignment horizontal="center" wrapText="1"/>
    </xf>
    <xf numFmtId="43" fontId="0" fillId="0" borderId="0" xfId="1" applyFont="1" applyFill="1" applyAlignment="1">
      <alignment horizontal="center" wrapText="1"/>
    </xf>
    <xf numFmtId="44" fontId="0" fillId="0" borderId="0" xfId="2" applyFont="1" applyFill="1" applyAlignment="1">
      <alignment horizontal="center" wrapText="1"/>
    </xf>
    <xf numFmtId="44" fontId="0" fillId="0" borderId="1" xfId="2" applyFont="1" applyFill="1" applyBorder="1"/>
    <xf numFmtId="43" fontId="2" fillId="0" borderId="1" xfId="1" applyFont="1" applyFill="1" applyBorder="1" applyAlignment="1" applyProtection="1">
      <alignment wrapText="1"/>
      <protection locked="0"/>
    </xf>
    <xf numFmtId="0" fontId="0" fillId="0" borderId="0" xfId="0" applyFill="1"/>
    <xf numFmtId="43" fontId="0" fillId="0" borderId="1" xfId="1" applyFont="1" applyFill="1" applyBorder="1"/>
    <xf numFmtId="44" fontId="2" fillId="0" borderId="1" xfId="2" applyFont="1" applyFill="1" applyBorder="1"/>
    <xf numFmtId="43" fontId="0" fillId="0" borderId="1" xfId="1" applyFont="1" applyFill="1" applyBorder="1" applyProtection="1">
      <protection locked="0"/>
    </xf>
    <xf numFmtId="44" fontId="0" fillId="0" borderId="0" xfId="2" applyFont="1" applyFill="1"/>
    <xf numFmtId="43" fontId="0" fillId="0" borderId="0" xfId="1" applyFont="1" applyFill="1"/>
    <xf numFmtId="164" fontId="0" fillId="0" borderId="6" xfId="2" applyNumberFormat="1" applyFont="1" applyFill="1" applyBorder="1"/>
    <xf numFmtId="44" fontId="2" fillId="0" borderId="1" xfId="2" applyFont="1" applyFill="1" applyBorder="1" applyProtection="1">
      <protection locked="0"/>
    </xf>
    <xf numFmtId="164" fontId="0" fillId="0" borderId="0" xfId="2" applyNumberFormat="1" applyFont="1" applyFill="1"/>
    <xf numFmtId="44" fontId="0" fillId="0" borderId="1" xfId="2" applyFont="1" applyBorder="1" applyAlignment="1"/>
    <xf numFmtId="44" fontId="0" fillId="0" borderId="5" xfId="2" applyFont="1" applyFill="1" applyBorder="1"/>
    <xf numFmtId="0" fontId="2" fillId="0" borderId="8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 vertical="center" wrapText="1"/>
    </xf>
    <xf numFmtId="43" fontId="0" fillId="0" borderId="5" xfId="1" applyFont="1" applyFill="1" applyBorder="1" applyAlignment="1">
      <alignment horizontal="center"/>
    </xf>
    <xf numFmtId="43" fontId="4" fillId="0" borderId="1" xfId="1" applyFont="1" applyFill="1" applyBorder="1" applyAlignment="1" applyProtection="1">
      <alignment wrapText="1"/>
      <protection locked="0"/>
    </xf>
    <xf numFmtId="43" fontId="2" fillId="0" borderId="2" xfId="1" applyFont="1" applyFill="1" applyBorder="1" applyAlignment="1" applyProtection="1">
      <alignment wrapText="1"/>
      <protection locked="0"/>
    </xf>
    <xf numFmtId="0" fontId="2" fillId="0" borderId="0" xfId="1" applyNumberFormat="1" applyFont="1" applyFill="1" applyBorder="1" applyAlignment="1" applyProtection="1">
      <alignment horizontal="center" wrapText="1"/>
      <protection locked="0"/>
    </xf>
    <xf numFmtId="0" fontId="0" fillId="0" borderId="4" xfId="0" applyFill="1" applyBorder="1" applyAlignment="1">
      <alignment horizontal="center"/>
    </xf>
    <xf numFmtId="43" fontId="2" fillId="0" borderId="3" xfId="1" applyFont="1" applyFill="1" applyBorder="1" applyAlignment="1" applyProtection="1">
      <alignment wrapText="1"/>
      <protection locked="0"/>
    </xf>
    <xf numFmtId="0" fontId="0" fillId="0" borderId="1" xfId="0" applyFill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/>
      <protection locked="0"/>
    </xf>
    <xf numFmtId="43" fontId="0" fillId="0" borderId="1" xfId="1" applyFont="1" applyFill="1" applyBorder="1" applyAlignment="1">
      <alignment horizontal="center"/>
    </xf>
    <xf numFmtId="0" fontId="0" fillId="0" borderId="12" xfId="0" applyBorder="1"/>
    <xf numFmtId="0" fontId="0" fillId="0" borderId="13" xfId="0" applyBorder="1"/>
    <xf numFmtId="164" fontId="0" fillId="0" borderId="14" xfId="2" applyNumberFormat="1" applyFont="1" applyBorder="1"/>
    <xf numFmtId="165" fontId="0" fillId="0" borderId="13" xfId="0" applyNumberFormat="1" applyBorder="1" applyAlignment="1"/>
    <xf numFmtId="164" fontId="0" fillId="0" borderId="13" xfId="2" applyNumberFormat="1" applyFont="1" applyBorder="1"/>
    <xf numFmtId="164" fontId="0" fillId="4" borderId="14" xfId="2" applyNumberFormat="1" applyFont="1" applyFill="1" applyBorder="1"/>
    <xf numFmtId="165" fontId="0" fillId="4" borderId="13" xfId="0" applyNumberFormat="1" applyFill="1" applyBorder="1" applyAlignment="1"/>
    <xf numFmtId="164" fontId="0" fillId="4" borderId="13" xfId="2" applyNumberFormat="1" applyFont="1" applyFill="1" applyBorder="1"/>
    <xf numFmtId="0" fontId="0" fillId="0" borderId="13" xfId="0" applyBorder="1" applyAlignment="1">
      <alignment wrapText="1"/>
    </xf>
    <xf numFmtId="164" fontId="0" fillId="0" borderId="14" xfId="2" applyNumberFormat="1" applyFont="1" applyFill="1" applyBorder="1"/>
    <xf numFmtId="165" fontId="0" fillId="0" borderId="13" xfId="0" applyNumberFormat="1" applyFill="1" applyBorder="1" applyAlignment="1"/>
    <xf numFmtId="164" fontId="0" fillId="0" borderId="15" xfId="2" applyNumberFormat="1" applyFont="1" applyBorder="1"/>
    <xf numFmtId="165" fontId="0" fillId="0" borderId="16" xfId="0" applyNumberFormat="1" applyBorder="1" applyAlignment="1"/>
    <xf numFmtId="164" fontId="0" fillId="0" borderId="16" xfId="2" applyNumberFormat="1" applyFont="1" applyBorder="1"/>
    <xf numFmtId="0" fontId="0" fillId="5" borderId="13" xfId="0" applyFill="1" applyBorder="1" applyAlignment="1">
      <alignment wrapText="1"/>
    </xf>
    <xf numFmtId="164" fontId="0" fillId="5" borderId="15" xfId="2" applyNumberFormat="1" applyFont="1" applyFill="1" applyBorder="1"/>
    <xf numFmtId="165" fontId="0" fillId="5" borderId="15" xfId="0" applyNumberFormat="1" applyFill="1" applyBorder="1" applyAlignment="1"/>
    <xf numFmtId="165" fontId="0" fillId="5" borderId="17" xfId="0" applyNumberFormat="1" applyFill="1" applyBorder="1" applyAlignment="1"/>
    <xf numFmtId="0" fontId="0" fillId="0" borderId="6" xfId="0" applyBorder="1" applyAlignment="1">
      <alignment horizontal="center" wrapText="1"/>
    </xf>
    <xf numFmtId="164" fontId="0" fillId="0" borderId="6" xfId="2" applyNumberFormat="1" applyFont="1" applyBorder="1"/>
    <xf numFmtId="0" fontId="0" fillId="4" borderId="6" xfId="0" applyFill="1" applyBorder="1" applyAlignment="1">
      <alignment horizontal="center" wrapText="1"/>
    </xf>
    <xf numFmtId="164" fontId="0" fillId="4" borderId="6" xfId="2" applyNumberFormat="1" applyFont="1" applyFill="1" applyBorder="1"/>
    <xf numFmtId="164" fontId="0" fillId="0" borderId="9" xfId="2" applyNumberFormat="1" applyFont="1" applyBorder="1" applyAlignment="1"/>
    <xf numFmtId="166" fontId="0" fillId="0" borderId="6" xfId="0" applyNumberFormat="1" applyBorder="1" applyAlignment="1"/>
    <xf numFmtId="0" fontId="0" fillId="0" borderId="16" xfId="0" applyBorder="1" applyAlignment="1"/>
    <xf numFmtId="164" fontId="0" fillId="0" borderId="15" xfId="2" applyNumberFormat="1" applyFont="1" applyBorder="1" applyAlignment="1"/>
    <xf numFmtId="170" fontId="0" fillId="0" borderId="20" xfId="2" applyNumberFormat="1" applyFont="1" applyBorder="1" applyAlignment="1">
      <alignment vertical="top"/>
    </xf>
    <xf numFmtId="168" fontId="0" fillId="0" borderId="1" xfId="2" applyNumberFormat="1" applyFont="1" applyFill="1" applyBorder="1"/>
    <xf numFmtId="169" fontId="0" fillId="0" borderId="1" xfId="1" applyNumberFormat="1" applyFont="1" applyFill="1" applyBorder="1"/>
    <xf numFmtId="170" fontId="0" fillId="0" borderId="1" xfId="2" applyNumberFormat="1" applyFont="1" applyFill="1" applyBorder="1"/>
    <xf numFmtId="37" fontId="0" fillId="0" borderId="19" xfId="1" applyNumberFormat="1" applyFont="1" applyFill="1" applyBorder="1"/>
    <xf numFmtId="168" fontId="0" fillId="0" borderId="19" xfId="2" applyNumberFormat="1" applyFont="1" applyFill="1" applyBorder="1"/>
    <xf numFmtId="170" fontId="0" fillId="0" borderId="19" xfId="2" applyNumberFormat="1" applyFont="1" applyFill="1" applyBorder="1"/>
    <xf numFmtId="169" fontId="0" fillId="0" borderId="19" xfId="1" applyNumberFormat="1" applyFont="1" applyFill="1" applyBorder="1"/>
    <xf numFmtId="37" fontId="0" fillId="0" borderId="0" xfId="1" applyNumberFormat="1" applyFont="1" applyFill="1"/>
    <xf numFmtId="169" fontId="0" fillId="0" borderId="0" xfId="1" applyNumberFormat="1" applyFont="1" applyFill="1"/>
    <xf numFmtId="168" fontId="0" fillId="0" borderId="0" xfId="2" applyNumberFormat="1" applyFont="1" applyFill="1"/>
    <xf numFmtId="170" fontId="0" fillId="0" borderId="0" xfId="2" applyNumberFormat="1" applyFont="1" applyFill="1"/>
    <xf numFmtId="170" fontId="0" fillId="0" borderId="20" xfId="2" applyNumberFormat="1" applyFont="1" applyFill="1" applyBorder="1"/>
    <xf numFmtId="43" fontId="8" fillId="0" borderId="0" xfId="1" applyFont="1" applyFill="1"/>
    <xf numFmtId="169" fontId="9" fillId="0" borderId="1" xfId="1" applyNumberFormat="1" applyFont="1" applyFill="1" applyBorder="1"/>
    <xf numFmtId="8" fontId="9" fillId="0" borderId="1" xfId="0" applyNumberFormat="1" applyFont="1" applyFill="1" applyBorder="1"/>
    <xf numFmtId="164" fontId="9" fillId="0" borderId="1" xfId="2" applyNumberFormat="1" applyFont="1" applyFill="1" applyBorder="1"/>
    <xf numFmtId="164" fontId="7" fillId="0" borderId="1" xfId="2" applyNumberFormat="1" applyFont="1" applyFill="1" applyBorder="1"/>
    <xf numFmtId="164" fontId="0" fillId="0" borderId="1" xfId="2" applyNumberFormat="1" applyFont="1" applyFill="1" applyBorder="1"/>
    <xf numFmtId="44" fontId="7" fillId="0" borderId="1" xfId="0" applyNumberFormat="1" applyFont="1" applyFill="1" applyBorder="1"/>
    <xf numFmtId="44" fontId="2" fillId="0" borderId="0" xfId="2" applyFont="1" applyFill="1"/>
    <xf numFmtId="164" fontId="0" fillId="0" borderId="19" xfId="2" applyNumberFormat="1" applyFont="1" applyFill="1" applyBorder="1"/>
    <xf numFmtId="44" fontId="7" fillId="0" borderId="19" xfId="0" applyNumberFormat="1" applyFont="1" applyFill="1" applyBorder="1"/>
    <xf numFmtId="170" fontId="10" fillId="0" borderId="0" xfId="0" applyNumberFormat="1" applyFont="1" applyFill="1" applyAlignment="1">
      <alignment vertical="center"/>
    </xf>
    <xf numFmtId="0" fontId="10" fillId="0" borderId="0" xfId="0" applyFont="1" applyFill="1" applyAlignment="1">
      <alignment vertical="center"/>
    </xf>
    <xf numFmtId="170" fontId="0" fillId="0" borderId="23" xfId="2" applyNumberFormat="1" applyFont="1" applyFill="1" applyBorder="1"/>
    <xf numFmtId="170" fontId="0" fillId="0" borderId="7" xfId="2" applyNumberFormat="1" applyFont="1" applyFill="1" applyBorder="1"/>
    <xf numFmtId="170" fontId="7" fillId="0" borderId="0" xfId="0" applyNumberFormat="1" applyFont="1" applyFill="1"/>
    <xf numFmtId="164" fontId="11" fillId="0" borderId="1" xfId="2" applyNumberFormat="1" applyFont="1" applyFill="1" applyBorder="1"/>
    <xf numFmtId="44" fontId="11" fillId="0" borderId="1" xfId="0" applyNumberFormat="1" applyFont="1" applyFill="1" applyBorder="1"/>
    <xf numFmtId="169" fontId="12" fillId="0" borderId="22" xfId="1" applyNumberFormat="1" applyFont="1" applyFill="1" applyBorder="1"/>
    <xf numFmtId="168" fontId="0" fillId="0" borderId="24" xfId="2" applyNumberFormat="1" applyFont="1" applyFill="1" applyBorder="1"/>
    <xf numFmtId="169" fontId="12" fillId="0" borderId="0" xfId="1" applyNumberFormat="1" applyFont="1" applyFill="1"/>
    <xf numFmtId="37" fontId="0" fillId="0" borderId="27" xfId="1" applyNumberFormat="1" applyFont="1" applyFill="1" applyBorder="1"/>
    <xf numFmtId="37" fontId="0" fillId="0" borderId="28" xfId="1" applyNumberFormat="1" applyFont="1" applyFill="1" applyBorder="1"/>
    <xf numFmtId="168" fontId="0" fillId="0" borderId="27" xfId="2" applyNumberFormat="1" applyFont="1" applyFill="1" applyBorder="1"/>
    <xf numFmtId="168" fontId="0" fillId="0" borderId="28" xfId="2" applyNumberFormat="1" applyFont="1" applyFill="1" applyBorder="1"/>
    <xf numFmtId="169" fontId="12" fillId="0" borderId="27" xfId="1" applyNumberFormat="1" applyFont="1" applyFill="1" applyBorder="1"/>
    <xf numFmtId="43" fontId="0" fillId="0" borderId="28" xfId="1" applyFont="1" applyFill="1" applyBorder="1"/>
    <xf numFmtId="170" fontId="0" fillId="0" borderId="27" xfId="2" applyNumberFormat="1" applyFont="1" applyFill="1" applyBorder="1"/>
    <xf numFmtId="170" fontId="0" fillId="0" borderId="28" xfId="2" applyNumberFormat="1" applyFont="1" applyFill="1" applyBorder="1"/>
    <xf numFmtId="164" fontId="0" fillId="0" borderId="27" xfId="2" applyNumberFormat="1" applyFont="1" applyFill="1" applyBorder="1"/>
    <xf numFmtId="164" fontId="0" fillId="0" borderId="0" xfId="2" applyNumberFormat="1" applyFont="1" applyFill="1" applyBorder="1"/>
    <xf numFmtId="43" fontId="12" fillId="0" borderId="0" xfId="1" applyFont="1" applyFill="1" applyBorder="1"/>
    <xf numFmtId="164" fontId="0" fillId="0" borderId="28" xfId="2" applyNumberFormat="1" applyFont="1" applyFill="1" applyBorder="1"/>
    <xf numFmtId="43" fontId="12" fillId="0" borderId="28" xfId="1" applyFont="1" applyFill="1" applyBorder="1"/>
    <xf numFmtId="0" fontId="12" fillId="0" borderId="22" xfId="0" applyFont="1" applyFill="1" applyBorder="1"/>
    <xf numFmtId="169" fontId="12" fillId="0" borderId="1" xfId="1" applyNumberFormat="1" applyFont="1" applyFill="1" applyBorder="1"/>
    <xf numFmtId="43" fontId="12" fillId="0" borderId="23" xfId="0" applyNumberFormat="1" applyFont="1" applyFill="1" applyBorder="1"/>
    <xf numFmtId="169" fontId="12" fillId="0" borderId="19" xfId="1" applyNumberFormat="1" applyFont="1" applyFill="1" applyBorder="1"/>
    <xf numFmtId="169" fontId="12" fillId="0" borderId="23" xfId="0" applyNumberFormat="1" applyFont="1" applyFill="1" applyBorder="1"/>
    <xf numFmtId="37" fontId="12" fillId="0" borderId="1" xfId="1" applyNumberFormat="1" applyFont="1" applyFill="1" applyBorder="1"/>
    <xf numFmtId="37" fontId="12" fillId="0" borderId="19" xfId="1" applyNumberFormat="1" applyFont="1" applyFill="1" applyBorder="1"/>
    <xf numFmtId="37" fontId="12" fillId="0" borderId="24" xfId="1" applyNumberFormat="1" applyFont="1" applyFill="1" applyBorder="1"/>
    <xf numFmtId="43" fontId="12" fillId="0" borderId="1" xfId="1" applyFont="1" applyFill="1" applyBorder="1"/>
    <xf numFmtId="170" fontId="2" fillId="0" borderId="1" xfId="2" applyNumberFormat="1" applyFont="1" applyFill="1" applyBorder="1"/>
    <xf numFmtId="0" fontId="13" fillId="4" borderId="0" xfId="0" applyFont="1" applyFill="1" applyAlignment="1">
      <alignment horizontal="center" vertical="center" wrapText="1"/>
    </xf>
    <xf numFmtId="0" fontId="0" fillId="0" borderId="0" xfId="0" applyFont="1"/>
    <xf numFmtId="0" fontId="6" fillId="0" borderId="1" xfId="0" applyFont="1" applyFill="1" applyBorder="1"/>
    <xf numFmtId="0" fontId="0" fillId="0" borderId="0" xfId="0" applyFont="1" applyFill="1"/>
    <xf numFmtId="0" fontId="6" fillId="0" borderId="19" xfId="0" applyFont="1" applyFill="1" applyBorder="1"/>
    <xf numFmtId="170" fontId="0" fillId="0" borderId="20" xfId="0" applyNumberFormat="1" applyFont="1" applyFill="1" applyBorder="1"/>
    <xf numFmtId="0" fontId="6" fillId="0" borderId="0" xfId="0" applyFont="1" applyFill="1" applyAlignment="1">
      <alignment horizontal="center"/>
    </xf>
    <xf numFmtId="167" fontId="0" fillId="0" borderId="27" xfId="1" applyNumberFormat="1" applyFont="1" applyFill="1" applyBorder="1" applyAlignment="1">
      <alignment horizontal="center"/>
    </xf>
    <xf numFmtId="170" fontId="0" fillId="0" borderId="0" xfId="0" applyNumberFormat="1" applyFont="1" applyFill="1"/>
    <xf numFmtId="167" fontId="0" fillId="0" borderId="28" xfId="1" applyNumberFormat="1" applyFont="1" applyFill="1" applyBorder="1" applyAlignment="1">
      <alignment horizontal="center"/>
    </xf>
    <xf numFmtId="0" fontId="0" fillId="0" borderId="1" xfId="0" applyFont="1" applyBorder="1"/>
    <xf numFmtId="170" fontId="0" fillId="0" borderId="1" xfId="0" applyNumberFormat="1" applyFont="1" applyBorder="1"/>
    <xf numFmtId="0" fontId="0" fillId="0" borderId="25" xfId="0" applyFont="1" applyFill="1" applyBorder="1"/>
    <xf numFmtId="0" fontId="6" fillId="0" borderId="26" xfId="0" applyFont="1" applyFill="1" applyBorder="1"/>
    <xf numFmtId="167" fontId="15" fillId="0" borderId="0" xfId="1" applyNumberFormat="1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0" fillId="0" borderId="1" xfId="0" applyFont="1" applyFill="1" applyBorder="1"/>
    <xf numFmtId="0" fontId="0" fillId="0" borderId="19" xfId="0" applyFont="1" applyFill="1" applyBorder="1"/>
    <xf numFmtId="0" fontId="6" fillId="0" borderId="0" xfId="0" applyFont="1" applyFill="1" applyAlignment="1">
      <alignment horizontal="left"/>
    </xf>
    <xf numFmtId="0" fontId="16" fillId="0" borderId="21" xfId="0" applyFont="1" applyFill="1" applyBorder="1"/>
    <xf numFmtId="0" fontId="6" fillId="0" borderId="0" xfId="0" applyFont="1" applyFill="1"/>
    <xf numFmtId="8" fontId="0" fillId="0" borderId="1" xfId="0" applyNumberFormat="1" applyFont="1" applyFill="1" applyBorder="1"/>
    <xf numFmtId="0" fontId="6" fillId="0" borderId="20" xfId="0" applyFont="1" applyFill="1" applyBorder="1"/>
    <xf numFmtId="0" fontId="6" fillId="0" borderId="7" xfId="0" applyFont="1" applyBorder="1" applyAlignment="1">
      <alignment horizontal="center"/>
    </xf>
    <xf numFmtId="0" fontId="0" fillId="0" borderId="23" xfId="0" applyFont="1" applyBorder="1"/>
    <xf numFmtId="0" fontId="0" fillId="0" borderId="23" xfId="0" applyFont="1" applyFill="1" applyBorder="1"/>
    <xf numFmtId="170" fontId="0" fillId="0" borderId="23" xfId="0" applyNumberFormat="1" applyFont="1" applyFill="1" applyBorder="1"/>
    <xf numFmtId="0" fontId="6" fillId="0" borderId="0" xfId="0" applyFont="1"/>
    <xf numFmtId="0" fontId="16" fillId="0" borderId="0" xfId="0" applyFont="1"/>
    <xf numFmtId="170" fontId="0" fillId="0" borderId="0" xfId="0" applyNumberFormat="1" applyFont="1"/>
    <xf numFmtId="0" fontId="16" fillId="0" borderId="0" xfId="0" applyFont="1" applyAlignment="1">
      <alignment horizontal="left"/>
    </xf>
    <xf numFmtId="0" fontId="0" fillId="0" borderId="0" xfId="0" applyFont="1" applyFill="1" applyAlignment="1">
      <alignment vertical="top"/>
    </xf>
    <xf numFmtId="0" fontId="6" fillId="0" borderId="20" xfId="0" applyFont="1" applyBorder="1"/>
    <xf numFmtId="0" fontId="0" fillId="0" borderId="20" xfId="0" applyFont="1" applyFill="1" applyBorder="1" applyAlignment="1">
      <alignment vertical="top"/>
    </xf>
    <xf numFmtId="0" fontId="0" fillId="0" borderId="20" xfId="0" applyFont="1" applyFill="1" applyBorder="1"/>
    <xf numFmtId="44" fontId="0" fillId="0" borderId="20" xfId="0" applyNumberFormat="1" applyFont="1" applyFill="1" applyBorder="1"/>
    <xf numFmtId="0" fontId="6" fillId="0" borderId="23" xfId="0" applyFont="1" applyBorder="1" applyAlignment="1">
      <alignment horizontal="center"/>
    </xf>
    <xf numFmtId="171" fontId="0" fillId="0" borderId="20" xfId="0" applyNumberFormat="1" applyFont="1" applyFill="1" applyBorder="1"/>
    <xf numFmtId="0" fontId="7" fillId="4" borderId="0" xfId="0" applyFont="1" applyFill="1" applyAlignment="1">
      <alignment horizontal="center" vertical="center" wrapText="1"/>
    </xf>
    <xf numFmtId="167" fontId="0" fillId="4" borderId="1" xfId="1" applyNumberFormat="1" applyFont="1" applyFill="1" applyBorder="1" applyAlignment="1">
      <alignment horizontal="center"/>
    </xf>
    <xf numFmtId="167" fontId="0" fillId="4" borderId="19" xfId="1" applyNumberFormat="1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4" borderId="19" xfId="0" applyFont="1" applyFill="1" applyBorder="1" applyAlignment="1">
      <alignment horizontal="center" vertical="center"/>
    </xf>
    <xf numFmtId="0" fontId="0" fillId="4" borderId="19" xfId="0" applyFont="1" applyFill="1" applyBorder="1" applyAlignment="1">
      <alignment horizontal="center"/>
    </xf>
    <xf numFmtId="0" fontId="17" fillId="0" borderId="0" xfId="0" applyFont="1"/>
    <xf numFmtId="172" fontId="7" fillId="0" borderId="0" xfId="0" applyNumberFormat="1" applyFont="1" applyFill="1"/>
    <xf numFmtId="0" fontId="18" fillId="0" borderId="0" xfId="0" applyFont="1"/>
    <xf numFmtId="164" fontId="0" fillId="4" borderId="9" xfId="2" applyNumberFormat="1" applyFont="1" applyFill="1" applyBorder="1"/>
    <xf numFmtId="164" fontId="0" fillId="6" borderId="6" xfId="2" applyNumberFormat="1" applyFont="1" applyFill="1" applyBorder="1"/>
    <xf numFmtId="164" fontId="0" fillId="6" borderId="16" xfId="2" applyNumberFormat="1" applyFont="1" applyFill="1" applyBorder="1" applyAlignment="1"/>
    <xf numFmtId="164" fontId="0" fillId="6" borderId="17" xfId="2" applyNumberFormat="1" applyFont="1" applyFill="1" applyBorder="1" applyAlignment="1"/>
    <xf numFmtId="0" fontId="0" fillId="0" borderId="6" xfId="0" applyFill="1" applyBorder="1" applyAlignment="1">
      <alignment horizontal="center" wrapText="1"/>
    </xf>
    <xf numFmtId="164" fontId="0" fillId="0" borderId="6" xfId="2" applyNumberFormat="1" applyFont="1" applyFill="1" applyBorder="1" applyAlignment="1">
      <alignment horizontal="center"/>
    </xf>
    <xf numFmtId="164" fontId="0" fillId="0" borderId="9" xfId="2" applyNumberFormat="1" applyFont="1" applyFill="1" applyBorder="1" applyAlignment="1"/>
    <xf numFmtId="0" fontId="0" fillId="6" borderId="6" xfId="0" applyFill="1" applyBorder="1" applyAlignment="1">
      <alignment horizontal="center"/>
    </xf>
    <xf numFmtId="0" fontId="0" fillId="7" borderId="9" xfId="0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/>
    </xf>
    <xf numFmtId="0" fontId="7" fillId="0" borderId="32" xfId="0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34" xfId="0" applyFont="1" applyBorder="1" applyAlignment="1">
      <alignment horizontal="center" wrapText="1"/>
    </xf>
    <xf numFmtId="0" fontId="0" fillId="0" borderId="32" xfId="0" applyBorder="1"/>
    <xf numFmtId="169" fontId="0" fillId="0" borderId="22" xfId="1" applyNumberFormat="1" applyFont="1" applyBorder="1"/>
    <xf numFmtId="170" fontId="0" fillId="0" borderId="1" xfId="2" applyNumberFormat="1" applyFont="1" applyBorder="1"/>
    <xf numFmtId="10" fontId="0" fillId="0" borderId="34" xfId="0" applyNumberFormat="1" applyBorder="1"/>
    <xf numFmtId="0" fontId="7" fillId="0" borderId="35" xfId="0" applyFont="1" applyBorder="1"/>
    <xf numFmtId="169" fontId="7" fillId="0" borderId="36" xfId="0" applyNumberFormat="1" applyFont="1" applyBorder="1"/>
    <xf numFmtId="170" fontId="7" fillId="0" borderId="36" xfId="2" applyNumberFormat="1" applyFont="1" applyBorder="1"/>
    <xf numFmtId="10" fontId="7" fillId="0" borderId="37" xfId="0" applyNumberFormat="1" applyFont="1" applyBorder="1"/>
    <xf numFmtId="0" fontId="0" fillId="0" borderId="0" xfId="0" applyFill="1" applyBorder="1"/>
    <xf numFmtId="0" fontId="6" fillId="0" borderId="0" xfId="0" applyFont="1" applyFill="1" applyBorder="1"/>
    <xf numFmtId="164" fontId="6" fillId="0" borderId="0" xfId="2" applyNumberFormat="1" applyFont="1" applyFill="1" applyBorder="1"/>
    <xf numFmtId="165" fontId="6" fillId="0" borderId="0" xfId="0" applyNumberFormat="1" applyFont="1" applyFill="1" applyBorder="1" applyAlignment="1"/>
    <xf numFmtId="164" fontId="6" fillId="0" borderId="7" xfId="0" applyNumberFormat="1" applyFont="1" applyFill="1" applyBorder="1"/>
    <xf numFmtId="164" fontId="6" fillId="0" borderId="0" xfId="0" applyNumberFormat="1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0" fontId="19" fillId="0" borderId="7" xfId="0" applyFont="1" applyFill="1" applyBorder="1"/>
    <xf numFmtId="0" fontId="0" fillId="0" borderId="0" xfId="0"/>
    <xf numFmtId="0" fontId="0" fillId="0" borderId="0" xfId="0" applyAlignment="1">
      <alignment horizontal="center"/>
    </xf>
    <xf numFmtId="0" fontId="23" fillId="9" borderId="40" xfId="0" applyFont="1" applyFill="1" applyBorder="1" applyAlignment="1">
      <alignment horizontal="center" vertical="center" wrapText="1"/>
    </xf>
    <xf numFmtId="0" fontId="24" fillId="1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25" fillId="10" borderId="1" xfId="0" applyFont="1" applyFill="1" applyBorder="1" applyAlignment="1">
      <alignment horizontal="center" vertical="center" wrapText="1"/>
    </xf>
    <xf numFmtId="0" fontId="26" fillId="10" borderId="1" xfId="0" applyFont="1" applyFill="1" applyBorder="1" applyAlignment="1">
      <alignment horizontal="center" vertical="center" wrapText="1"/>
    </xf>
    <xf numFmtId="0" fontId="27" fillId="10" borderId="1" xfId="0" applyFont="1" applyFill="1" applyBorder="1" applyAlignment="1">
      <alignment horizontal="center" vertical="center" wrapText="1"/>
    </xf>
    <xf numFmtId="44" fontId="0" fillId="0" borderId="5" xfId="2" applyFont="1" applyBorder="1" applyAlignment="1"/>
    <xf numFmtId="44" fontId="0" fillId="0" borderId="33" xfId="2" applyFont="1" applyBorder="1" applyAlignment="1"/>
    <xf numFmtId="44" fontId="0" fillId="0" borderId="5" xfId="2" applyFont="1" applyBorder="1" applyAlignment="1">
      <alignment horizontal="center"/>
    </xf>
    <xf numFmtId="44" fontId="0" fillId="0" borderId="33" xfId="2" applyFont="1" applyBorder="1" applyAlignment="1">
      <alignment horizontal="center"/>
    </xf>
    <xf numFmtId="10" fontId="0" fillId="0" borderId="34" xfId="0" applyNumberFormat="1" applyFill="1" applyBorder="1"/>
    <xf numFmtId="170" fontId="7" fillId="0" borderId="36" xfId="2" applyNumberFormat="1" applyFont="1" applyFill="1" applyBorder="1"/>
    <xf numFmtId="10" fontId="7" fillId="0" borderId="37" xfId="0" applyNumberFormat="1" applyFont="1" applyFill="1" applyBorder="1"/>
    <xf numFmtId="169" fontId="7" fillId="0" borderId="36" xfId="0" applyNumberFormat="1" applyFont="1" applyFill="1" applyBorder="1"/>
    <xf numFmtId="164" fontId="0" fillId="0" borderId="11" xfId="2" applyNumberFormat="1" applyFont="1" applyBorder="1"/>
    <xf numFmtId="164" fontId="0" fillId="0" borderId="11" xfId="2" applyNumberFormat="1" applyFont="1" applyFill="1" applyBorder="1"/>
    <xf numFmtId="164" fontId="0" fillId="0" borderId="10" xfId="2" applyNumberFormat="1" applyFont="1" applyFill="1" applyBorder="1" applyAlignment="1"/>
    <xf numFmtId="0" fontId="0" fillId="0" borderId="16" xfId="0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0" fillId="5" borderId="11" xfId="0" applyFill="1" applyBorder="1"/>
    <xf numFmtId="166" fontId="0" fillId="5" borderId="9" xfId="0" applyNumberFormat="1" applyFill="1" applyBorder="1" applyAlignment="1"/>
    <xf numFmtId="0" fontId="0" fillId="5" borderId="17" xfId="0" applyFill="1" applyBorder="1"/>
    <xf numFmtId="0" fontId="0" fillId="5" borderId="15" xfId="0" applyFill="1" applyBorder="1" applyAlignment="1"/>
    <xf numFmtId="174" fontId="0" fillId="0" borderId="11" xfId="1" applyNumberFormat="1" applyFont="1" applyBorder="1"/>
    <xf numFmtId="174" fontId="0" fillId="0" borderId="6" xfId="1" applyNumberFormat="1" applyFont="1" applyBorder="1"/>
    <xf numFmtId="43" fontId="0" fillId="0" borderId="0" xfId="1" applyFont="1"/>
    <xf numFmtId="0" fontId="0" fillId="0" borderId="32" xfId="0" applyBorder="1"/>
    <xf numFmtId="0" fontId="7" fillId="0" borderId="35" xfId="0" applyFont="1" applyBorder="1"/>
    <xf numFmtId="169" fontId="7" fillId="0" borderId="36" xfId="0" applyNumberFormat="1" applyFont="1" applyBorder="1"/>
    <xf numFmtId="0" fontId="7" fillId="0" borderId="32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34" xfId="0" applyFont="1" applyBorder="1" applyAlignment="1">
      <alignment horizontal="center" wrapText="1"/>
    </xf>
    <xf numFmtId="164" fontId="0" fillId="0" borderId="21" xfId="2" applyNumberFormat="1" applyFont="1" applyBorder="1" applyAlignment="1">
      <alignment horizontal="center"/>
    </xf>
    <xf numFmtId="14" fontId="22" fillId="0" borderId="1" xfId="4" applyNumberFormat="1" applyFont="1" applyFill="1" applyBorder="1" applyAlignment="1">
      <alignment horizontal="right" wrapText="1"/>
    </xf>
    <xf numFmtId="173" fontId="22" fillId="0" borderId="1" xfId="4" applyNumberFormat="1" applyFont="1" applyFill="1" applyBorder="1" applyAlignment="1">
      <alignment horizontal="right" wrapText="1"/>
    </xf>
    <xf numFmtId="0" fontId="22" fillId="0" borderId="1" xfId="4" applyFont="1" applyFill="1" applyBorder="1" applyAlignment="1">
      <alignment horizontal="right" wrapText="1"/>
    </xf>
    <xf numFmtId="0" fontId="21" fillId="0" borderId="1" xfId="4" applyBorder="1"/>
    <xf numFmtId="0" fontId="30" fillId="0" borderId="0" xfId="0" applyFont="1" applyBorder="1" applyAlignment="1">
      <alignment horizontal="center" wrapText="1"/>
    </xf>
    <xf numFmtId="0" fontId="30" fillId="0" borderId="1" xfId="0" applyFont="1" applyBorder="1" applyAlignment="1">
      <alignment horizontal="center" wrapText="1"/>
    </xf>
    <xf numFmtId="6" fontId="30" fillId="0" borderId="1" xfId="0" applyNumberFormat="1" applyFont="1" applyBorder="1" applyAlignment="1">
      <alignment horizontal="center" wrapText="1"/>
    </xf>
    <xf numFmtId="172" fontId="30" fillId="0" borderId="1" xfId="0" applyNumberFormat="1" applyFont="1" applyBorder="1" applyAlignment="1">
      <alignment horizontal="center"/>
    </xf>
    <xf numFmtId="44" fontId="30" fillId="0" borderId="1" xfId="0" applyNumberFormat="1" applyFont="1" applyBorder="1" applyAlignment="1"/>
    <xf numFmtId="0" fontId="0" fillId="0" borderId="0" xfId="0" applyAlignment="1"/>
    <xf numFmtId="43" fontId="0" fillId="0" borderId="7" xfId="1" applyFont="1" applyFill="1" applyBorder="1" applyAlignment="1">
      <alignment horizontal="center"/>
    </xf>
    <xf numFmtId="44" fontId="0" fillId="0" borderId="7" xfId="2" applyFont="1" applyFill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164" fontId="0" fillId="0" borderId="9" xfId="2" applyNumberFormat="1" applyFont="1" applyFill="1" applyBorder="1" applyAlignment="1">
      <alignment horizontal="center"/>
    </xf>
    <xf numFmtId="164" fontId="0" fillId="0" borderId="11" xfId="2" applyNumberFormat="1" applyFont="1" applyFill="1" applyBorder="1" applyAlignment="1">
      <alignment horizontal="center"/>
    </xf>
    <xf numFmtId="164" fontId="0" fillId="6" borderId="9" xfId="2" applyNumberFormat="1" applyFont="1" applyFill="1" applyBorder="1" applyAlignment="1">
      <alignment horizontal="center"/>
    </xf>
    <xf numFmtId="164" fontId="0" fillId="6" borderId="11" xfId="2" applyNumberFormat="1" applyFont="1" applyFill="1" applyBorder="1" applyAlignment="1">
      <alignment horizontal="center"/>
    </xf>
    <xf numFmtId="0" fontId="0" fillId="0" borderId="1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7" fillId="0" borderId="45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167" fontId="0" fillId="4" borderId="24" xfId="1" applyNumberFormat="1" applyFont="1" applyFill="1" applyBorder="1" applyAlignment="1">
      <alignment horizontal="center" vertical="center"/>
    </xf>
    <xf numFmtId="167" fontId="0" fillId="4" borderId="26" xfId="1" applyNumberFormat="1" applyFont="1" applyFill="1" applyBorder="1" applyAlignment="1">
      <alignment horizontal="center" vertical="center"/>
    </xf>
    <xf numFmtId="7" fontId="20" fillId="0" borderId="21" xfId="2" applyNumberFormat="1" applyFont="1" applyBorder="1" applyAlignment="1">
      <alignment horizontal="center" vertical="center" wrapText="1"/>
    </xf>
    <xf numFmtId="7" fontId="20" fillId="0" borderId="22" xfId="2" applyNumberFormat="1" applyFont="1" applyBorder="1" applyAlignment="1">
      <alignment horizontal="center" vertical="center" wrapText="1"/>
    </xf>
    <xf numFmtId="8" fontId="20" fillId="0" borderId="1" xfId="0" applyNumberFormat="1" applyFont="1" applyBorder="1" applyAlignment="1">
      <alignment horizontal="center"/>
    </xf>
    <xf numFmtId="8" fontId="28" fillId="10" borderId="1" xfId="0" applyNumberFormat="1" applyFont="1" applyFill="1" applyBorder="1" applyAlignment="1">
      <alignment horizontal="center" vertical="center" wrapText="1"/>
    </xf>
    <xf numFmtId="8" fontId="28" fillId="10" borderId="21" xfId="0" applyNumberFormat="1" applyFont="1" applyFill="1" applyBorder="1" applyAlignment="1">
      <alignment horizontal="center" vertical="center" wrapText="1"/>
    </xf>
    <xf numFmtId="8" fontId="28" fillId="10" borderId="22" xfId="0" applyNumberFormat="1" applyFont="1" applyFill="1" applyBorder="1" applyAlignment="1">
      <alignment horizontal="center" vertical="center" wrapText="1"/>
    </xf>
    <xf numFmtId="8" fontId="20" fillId="0" borderId="1" xfId="1" applyNumberFormat="1" applyFont="1" applyBorder="1" applyAlignment="1">
      <alignment horizontal="center"/>
    </xf>
    <xf numFmtId="43" fontId="20" fillId="0" borderId="1" xfId="1" applyFont="1" applyBorder="1" applyAlignment="1">
      <alignment horizontal="center"/>
    </xf>
    <xf numFmtId="0" fontId="23" fillId="9" borderId="38" xfId="0" applyFont="1" applyFill="1" applyBorder="1" applyAlignment="1">
      <alignment horizontal="center" vertical="center" wrapText="1"/>
    </xf>
    <xf numFmtId="0" fontId="23" fillId="9" borderId="39" xfId="0" applyFont="1" applyFill="1" applyBorder="1" applyAlignment="1">
      <alignment horizontal="center" vertical="center" wrapText="1"/>
    </xf>
    <xf numFmtId="0" fontId="23" fillId="9" borderId="41" xfId="0" applyFont="1" applyFill="1" applyBorder="1" applyAlignment="1">
      <alignment horizontal="center" vertical="center" wrapText="1"/>
    </xf>
    <xf numFmtId="0" fontId="23" fillId="9" borderId="42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2">
    <cellStyle name="20% - Accent1 2" xfId="8" xr:uid="{D1A512D2-65E6-47AD-BD15-3B3991B148B9}"/>
    <cellStyle name="Comma" xfId="1" builtinId="3"/>
    <cellStyle name="Comma 11" xfId="7" xr:uid="{600BFFF3-9AB0-431B-89D1-E3693C759E97}"/>
    <cellStyle name="Comma 11 2" xfId="6" xr:uid="{3BEF2E4E-59B3-4CF4-A11E-5F80BF96EF96}"/>
    <cellStyle name="Comma 2" xfId="10" xr:uid="{D4826269-CBF5-42E6-B956-EC5B3A7DBBBD}"/>
    <cellStyle name="Comma 5" xfId="9" xr:uid="{5EF7BA81-69B4-414C-BFD2-1526F984D36E}"/>
    <cellStyle name="Currency" xfId="2" builtinId="4"/>
    <cellStyle name="Hyperlink" xfId="3" builtinId="8"/>
    <cellStyle name="Normal" xfId="0" builtinId="0"/>
    <cellStyle name="Normal 2" xfId="5" xr:uid="{279A6133-04AC-43C3-BF96-28EC94A871CD}"/>
    <cellStyle name="Normal 2 2" xfId="11" xr:uid="{AE8BC91A-621F-470F-81DF-91C7870094E9}"/>
    <cellStyle name="Normal_Sheet1" xfId="4" xr:uid="{68222EF6-26F5-4D04-B58D-D8D70A6F7B4F}"/>
  </cellStyles>
  <dxfs count="4"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47624</xdr:rowOff>
    </xdr:from>
    <xdr:to>
      <xdr:col>12</xdr:col>
      <xdr:colOff>571500</xdr:colOff>
      <xdr:row>31</xdr:row>
      <xdr:rowOff>37107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69C183F3-2568-4D8E-9BC9-B1702AD696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38124"/>
          <a:ext cx="7867650" cy="57044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121B8-3231-42DC-AE5C-FD0F922A90AC}">
  <sheetPr>
    <pageSetUpPr fitToPage="1"/>
  </sheetPr>
  <dimension ref="A1:N77"/>
  <sheetViews>
    <sheetView tabSelected="1" zoomScale="90" zoomScaleNormal="90" workbookViewId="0">
      <selection activeCell="P27" sqref="P27"/>
    </sheetView>
  </sheetViews>
  <sheetFormatPr defaultRowHeight="15" x14ac:dyDescent="0.25"/>
  <cols>
    <col min="1" max="1" width="9.140625" style="19"/>
    <col min="2" max="3" width="16.42578125" style="20" customWidth="1"/>
    <col min="4" max="4" width="12.42578125" style="8" customWidth="1"/>
    <col min="5" max="5" width="17" style="19" bestFit="1" customWidth="1"/>
    <col min="6" max="6" width="2.85546875" customWidth="1"/>
    <col min="7" max="7" width="9.140625" style="19"/>
    <col min="8" max="9" width="13.85546875" style="20" customWidth="1"/>
    <col min="10" max="10" width="13.42578125" style="8" customWidth="1"/>
    <col min="11" max="11" width="15.42578125" style="19" customWidth="1"/>
    <col min="12" max="12" width="2.42578125" customWidth="1"/>
    <col min="13" max="13" width="14.85546875" style="20" customWidth="1"/>
    <col min="14" max="14" width="19.140625" style="19" customWidth="1"/>
  </cols>
  <sheetData>
    <row r="1" spans="1:14" ht="15.75" thickBot="1" x14ac:dyDescent="0.3">
      <c r="A1" s="243" t="s">
        <v>6</v>
      </c>
      <c r="B1" s="243"/>
      <c r="C1" s="243"/>
      <c r="D1" s="243"/>
      <c r="E1" s="243"/>
      <c r="F1" s="1"/>
      <c r="G1" s="244" t="s">
        <v>7</v>
      </c>
      <c r="H1" s="244"/>
      <c r="I1" s="244"/>
      <c r="J1" s="244"/>
      <c r="K1" s="244"/>
      <c r="L1" s="1"/>
      <c r="M1" s="243" t="s">
        <v>10</v>
      </c>
      <c r="N1" s="243"/>
    </row>
    <row r="2" spans="1:14" s="2" customFormat="1" ht="30.75" thickTop="1" x14ac:dyDescent="0.25">
      <c r="A2" s="9" t="s">
        <v>5</v>
      </c>
      <c r="B2" s="11" t="s">
        <v>1</v>
      </c>
      <c r="C2" s="11" t="s">
        <v>2</v>
      </c>
      <c r="D2" s="10" t="s">
        <v>11</v>
      </c>
      <c r="E2" s="12" t="s">
        <v>12</v>
      </c>
      <c r="F2" s="3"/>
      <c r="G2" s="9" t="s">
        <v>5</v>
      </c>
      <c r="H2" s="11" t="s">
        <v>1</v>
      </c>
      <c r="I2" s="11" t="s">
        <v>2</v>
      </c>
      <c r="J2" s="10" t="s">
        <v>11</v>
      </c>
      <c r="K2" s="12" t="s">
        <v>12</v>
      </c>
      <c r="L2" s="3"/>
      <c r="M2" s="11" t="s">
        <v>1</v>
      </c>
      <c r="N2" s="12" t="s">
        <v>12</v>
      </c>
    </row>
    <row r="3" spans="1:14" x14ac:dyDescent="0.25">
      <c r="A3" s="13">
        <v>0</v>
      </c>
      <c r="B3" s="14">
        <v>124333</v>
      </c>
      <c r="C3" s="14">
        <v>184827</v>
      </c>
      <c r="D3" s="8" t="s">
        <v>3</v>
      </c>
      <c r="E3" s="13">
        <f t="shared" ref="E3:E34" si="0">IF(D3="s",C3*A3,B3*A3)</f>
        <v>0</v>
      </c>
      <c r="F3" s="4"/>
      <c r="G3" s="22">
        <v>0</v>
      </c>
      <c r="H3" s="14">
        <v>481</v>
      </c>
      <c r="I3" s="14">
        <v>2081</v>
      </c>
      <c r="J3" s="8" t="s">
        <v>3</v>
      </c>
      <c r="K3" s="13">
        <f t="shared" ref="K3:K34" si="1">IF(J3="s",I3*G3,H3*G3)</f>
        <v>0</v>
      </c>
      <c r="L3" s="4"/>
      <c r="M3" s="16">
        <f t="shared" ref="M3:M12" si="2">H3+B3</f>
        <v>124814</v>
      </c>
      <c r="N3" s="13">
        <f>K3+E3</f>
        <v>0</v>
      </c>
    </row>
    <row r="4" spans="1:14" x14ac:dyDescent="0.25">
      <c r="A4" s="13">
        <v>0</v>
      </c>
      <c r="B4" s="14">
        <v>23279.989999999994</v>
      </c>
      <c r="C4" s="14">
        <v>47666</v>
      </c>
      <c r="E4" s="13">
        <f t="shared" si="0"/>
        <v>0</v>
      </c>
      <c r="F4" s="4"/>
      <c r="G4" s="13">
        <v>0</v>
      </c>
      <c r="H4" s="14">
        <v>1.32</v>
      </c>
      <c r="I4" s="14">
        <v>12</v>
      </c>
      <c r="K4" s="13">
        <f t="shared" si="1"/>
        <v>0</v>
      </c>
      <c r="L4" s="4"/>
      <c r="M4" s="16">
        <f t="shared" si="2"/>
        <v>23281.309999999994</v>
      </c>
      <c r="N4" s="13">
        <f>K4+E4</f>
        <v>0</v>
      </c>
    </row>
    <row r="5" spans="1:14" x14ac:dyDescent="0.25">
      <c r="A5" s="17">
        <v>0</v>
      </c>
      <c r="B5" s="14">
        <v>8882</v>
      </c>
      <c r="C5" s="14">
        <v>30048</v>
      </c>
      <c r="D5" s="8" t="s">
        <v>3</v>
      </c>
      <c r="E5" s="13">
        <f t="shared" si="0"/>
        <v>0</v>
      </c>
      <c r="F5" s="4"/>
      <c r="G5" s="22">
        <v>0</v>
      </c>
      <c r="H5" s="14">
        <v>0</v>
      </c>
      <c r="I5" s="14">
        <v>21</v>
      </c>
      <c r="J5" s="8" t="s">
        <v>3</v>
      </c>
      <c r="K5" s="13">
        <f t="shared" si="1"/>
        <v>0</v>
      </c>
      <c r="L5" s="4"/>
      <c r="M5" s="16">
        <f t="shared" si="2"/>
        <v>8882</v>
      </c>
      <c r="N5" s="13">
        <f>K5+E5</f>
        <v>0</v>
      </c>
    </row>
    <row r="6" spans="1:14" x14ac:dyDescent="0.25">
      <c r="A6" s="13">
        <v>0</v>
      </c>
      <c r="B6" s="14">
        <v>248182</v>
      </c>
      <c r="C6" s="14">
        <v>377451</v>
      </c>
      <c r="E6" s="13">
        <f t="shared" si="0"/>
        <v>0</v>
      </c>
      <c r="F6" s="4"/>
      <c r="G6" s="13">
        <v>0</v>
      </c>
      <c r="H6" s="14">
        <v>8908</v>
      </c>
      <c r="I6" s="14">
        <v>15823</v>
      </c>
      <c r="K6" s="13">
        <f t="shared" si="1"/>
        <v>0</v>
      </c>
      <c r="L6" s="4"/>
      <c r="M6" s="16">
        <f t="shared" si="2"/>
        <v>257090</v>
      </c>
      <c r="N6" s="13">
        <f>K6+E6</f>
        <v>0</v>
      </c>
    </row>
    <row r="7" spans="1:14" x14ac:dyDescent="0.25">
      <c r="A7" s="13">
        <v>0</v>
      </c>
      <c r="B7" s="18">
        <v>80276</v>
      </c>
      <c r="C7" s="18">
        <v>156002</v>
      </c>
      <c r="D7" s="8" t="s">
        <v>3</v>
      </c>
      <c r="E7" s="13">
        <f t="shared" si="0"/>
        <v>0</v>
      </c>
      <c r="F7" s="4"/>
      <c r="G7" s="13">
        <v>0</v>
      </c>
      <c r="H7" s="14">
        <v>3330</v>
      </c>
      <c r="I7" s="14">
        <v>12555</v>
      </c>
      <c r="J7" s="8" t="s">
        <v>3</v>
      </c>
      <c r="K7" s="13">
        <f t="shared" si="1"/>
        <v>0</v>
      </c>
      <c r="L7" s="4"/>
      <c r="M7" s="16">
        <f t="shared" si="2"/>
        <v>83606</v>
      </c>
      <c r="N7" s="13"/>
    </row>
    <row r="8" spans="1:14" x14ac:dyDescent="0.25">
      <c r="A8" s="13">
        <v>0</v>
      </c>
      <c r="B8" s="14">
        <v>17770</v>
      </c>
      <c r="C8" s="14">
        <v>32466</v>
      </c>
      <c r="D8" s="8" t="s">
        <v>3</v>
      </c>
      <c r="E8" s="13">
        <f t="shared" si="0"/>
        <v>0</v>
      </c>
      <c r="F8" s="4"/>
      <c r="G8" s="22">
        <v>0</v>
      </c>
      <c r="H8" s="14">
        <v>24</v>
      </c>
      <c r="I8" s="14">
        <v>56</v>
      </c>
      <c r="J8" s="8" t="s">
        <v>3</v>
      </c>
      <c r="K8" s="13">
        <f t="shared" si="1"/>
        <v>0</v>
      </c>
      <c r="L8" s="4"/>
      <c r="M8" s="16">
        <f t="shared" si="2"/>
        <v>17794</v>
      </c>
      <c r="N8" s="13">
        <f t="shared" ref="N8:N39" si="3">K8+E8</f>
        <v>0</v>
      </c>
    </row>
    <row r="9" spans="1:14" x14ac:dyDescent="0.25">
      <c r="A9" s="13">
        <v>0</v>
      </c>
      <c r="B9" s="16">
        <v>11046</v>
      </c>
      <c r="C9" s="16">
        <v>23080</v>
      </c>
      <c r="D9" s="8" t="s">
        <v>3</v>
      </c>
      <c r="E9" s="13">
        <f t="shared" si="0"/>
        <v>0</v>
      </c>
      <c r="F9" s="6"/>
      <c r="G9" s="13">
        <v>0</v>
      </c>
      <c r="H9" s="16">
        <v>0</v>
      </c>
      <c r="I9" s="16">
        <v>155</v>
      </c>
      <c r="J9" s="8" t="s">
        <v>3</v>
      </c>
      <c r="K9" s="13">
        <f t="shared" si="1"/>
        <v>0</v>
      </c>
      <c r="L9" s="4"/>
      <c r="M9" s="16">
        <f t="shared" si="2"/>
        <v>11046</v>
      </c>
      <c r="N9" s="13">
        <f t="shared" si="3"/>
        <v>0</v>
      </c>
    </row>
    <row r="10" spans="1:14" x14ac:dyDescent="0.25">
      <c r="A10" s="13">
        <v>0</v>
      </c>
      <c r="B10" s="14">
        <v>50614</v>
      </c>
      <c r="C10" s="14">
        <v>85764</v>
      </c>
      <c r="D10" s="8" t="s">
        <v>3</v>
      </c>
      <c r="E10" s="13">
        <f t="shared" si="0"/>
        <v>0</v>
      </c>
      <c r="F10" s="4"/>
      <c r="G10" s="22">
        <v>0</v>
      </c>
      <c r="H10" s="14">
        <v>5163</v>
      </c>
      <c r="I10" s="14">
        <v>11676</v>
      </c>
      <c r="J10" s="8" t="s">
        <v>3</v>
      </c>
      <c r="K10" s="13">
        <f t="shared" si="1"/>
        <v>0</v>
      </c>
      <c r="L10" s="4"/>
      <c r="M10" s="16">
        <f t="shared" si="2"/>
        <v>55777</v>
      </c>
      <c r="N10" s="13">
        <f t="shared" si="3"/>
        <v>0</v>
      </c>
    </row>
    <row r="11" spans="1:14" x14ac:dyDescent="0.25">
      <c r="A11" s="13">
        <v>0</v>
      </c>
      <c r="B11" s="14">
        <v>5</v>
      </c>
      <c r="C11" s="14">
        <v>2776</v>
      </c>
      <c r="D11" s="8" t="s">
        <v>3</v>
      </c>
      <c r="E11" s="13">
        <f t="shared" si="0"/>
        <v>0</v>
      </c>
      <c r="F11" s="4"/>
      <c r="G11" s="22">
        <v>0</v>
      </c>
      <c r="H11" s="14">
        <v>0</v>
      </c>
      <c r="I11" s="14">
        <v>3</v>
      </c>
      <c r="J11" s="8" t="s">
        <v>3</v>
      </c>
      <c r="K11" s="13">
        <f t="shared" si="1"/>
        <v>0</v>
      </c>
      <c r="L11" s="4"/>
      <c r="M11" s="16">
        <f t="shared" si="2"/>
        <v>5</v>
      </c>
      <c r="N11" s="13">
        <f t="shared" si="3"/>
        <v>0</v>
      </c>
    </row>
    <row r="12" spans="1:14" s="15" customFormat="1" x14ac:dyDescent="0.25">
      <c r="A12" s="13">
        <v>1.05</v>
      </c>
      <c r="B12" s="14">
        <v>47840</v>
      </c>
      <c r="C12" s="14">
        <v>82870</v>
      </c>
      <c r="D12" s="8" t="s">
        <v>3</v>
      </c>
      <c r="E12" s="13">
        <f t="shared" si="0"/>
        <v>87013.5</v>
      </c>
      <c r="F12" s="4"/>
      <c r="G12" s="13">
        <v>1.05</v>
      </c>
      <c r="H12" s="14">
        <v>1740</v>
      </c>
      <c r="I12" s="14">
        <v>2375</v>
      </c>
      <c r="J12" s="8" t="s">
        <v>3</v>
      </c>
      <c r="K12" s="13">
        <f t="shared" si="1"/>
        <v>2493.75</v>
      </c>
      <c r="L12" s="4"/>
      <c r="M12" s="16">
        <f t="shared" si="2"/>
        <v>49580</v>
      </c>
      <c r="N12" s="13">
        <f t="shared" si="3"/>
        <v>89507.25</v>
      </c>
    </row>
    <row r="13" spans="1:14" x14ac:dyDescent="0.25">
      <c r="A13" s="13">
        <v>1.05</v>
      </c>
      <c r="B13" s="14">
        <v>624</v>
      </c>
      <c r="C13" s="14">
        <v>975</v>
      </c>
      <c r="D13" s="8" t="s">
        <v>3</v>
      </c>
      <c r="E13" s="13">
        <f t="shared" si="0"/>
        <v>1023.75</v>
      </c>
      <c r="F13" s="4"/>
      <c r="G13" s="22">
        <v>1.05</v>
      </c>
      <c r="H13" s="14">
        <v>0</v>
      </c>
      <c r="I13" s="14">
        <v>0</v>
      </c>
      <c r="J13" s="8" t="s">
        <v>3</v>
      </c>
      <c r="K13" s="13">
        <f t="shared" si="1"/>
        <v>0</v>
      </c>
      <c r="L13" s="4"/>
      <c r="M13" s="16">
        <f>H13+A13</f>
        <v>1.05</v>
      </c>
      <c r="N13" s="13">
        <f t="shared" si="3"/>
        <v>1023.75</v>
      </c>
    </row>
    <row r="14" spans="1:14" s="15" customFormat="1" x14ac:dyDescent="0.25">
      <c r="A14" s="13">
        <v>1.0900000000000001</v>
      </c>
      <c r="B14" s="14">
        <v>80518</v>
      </c>
      <c r="C14" s="14">
        <v>205957</v>
      </c>
      <c r="D14" s="8" t="s">
        <v>3</v>
      </c>
      <c r="E14" s="13">
        <f t="shared" si="0"/>
        <v>224493.13</v>
      </c>
      <c r="F14" s="4"/>
      <c r="G14" s="22">
        <v>1.0900000000000001</v>
      </c>
      <c r="H14" s="14">
        <v>2864</v>
      </c>
      <c r="I14" s="14">
        <v>4727</v>
      </c>
      <c r="J14" s="8" t="s">
        <v>3</v>
      </c>
      <c r="K14" s="13">
        <f t="shared" si="1"/>
        <v>5152.43</v>
      </c>
      <c r="L14" s="4"/>
      <c r="M14" s="16">
        <f t="shared" ref="M14:M38" si="4">H14+B14</f>
        <v>83382</v>
      </c>
      <c r="N14" s="13">
        <f t="shared" si="3"/>
        <v>229645.56</v>
      </c>
    </row>
    <row r="15" spans="1:14" x14ac:dyDescent="0.25">
      <c r="A15" s="13">
        <v>1.21</v>
      </c>
      <c r="B15" s="30">
        <v>188711</v>
      </c>
      <c r="C15" s="14">
        <v>346884</v>
      </c>
      <c r="D15" s="8" t="s">
        <v>3</v>
      </c>
      <c r="E15" s="13">
        <f t="shared" si="0"/>
        <v>419729.64</v>
      </c>
      <c r="F15" s="4"/>
      <c r="G15" s="22">
        <v>1.21</v>
      </c>
      <c r="H15" s="14">
        <v>5640</v>
      </c>
      <c r="I15" s="33">
        <v>10896</v>
      </c>
      <c r="J15" s="8" t="s">
        <v>3</v>
      </c>
      <c r="K15" s="13">
        <f t="shared" si="1"/>
        <v>13184.16</v>
      </c>
      <c r="L15" s="4"/>
      <c r="M15" s="16">
        <f t="shared" si="4"/>
        <v>194351</v>
      </c>
      <c r="N15" s="13">
        <f t="shared" si="3"/>
        <v>432913.8</v>
      </c>
    </row>
    <row r="16" spans="1:14" x14ac:dyDescent="0.25">
      <c r="A16" s="13">
        <v>1.25</v>
      </c>
      <c r="B16" s="30">
        <v>58169</v>
      </c>
      <c r="C16" s="14">
        <v>155090</v>
      </c>
      <c r="D16" s="8" t="s">
        <v>3</v>
      </c>
      <c r="E16" s="13">
        <f t="shared" si="0"/>
        <v>193862.5</v>
      </c>
      <c r="F16" s="4"/>
      <c r="G16" s="22">
        <v>1.25</v>
      </c>
      <c r="H16" s="14">
        <v>214</v>
      </c>
      <c r="I16" s="33">
        <v>511</v>
      </c>
      <c r="J16" s="8" t="s">
        <v>3</v>
      </c>
      <c r="K16" s="13">
        <f t="shared" si="1"/>
        <v>638.75</v>
      </c>
      <c r="L16" s="4"/>
      <c r="M16" s="16">
        <f t="shared" si="4"/>
        <v>58383</v>
      </c>
      <c r="N16" s="13">
        <f t="shared" si="3"/>
        <v>194501.25</v>
      </c>
    </row>
    <row r="17" spans="1:14" x14ac:dyDescent="0.25">
      <c r="A17" s="13">
        <v>1.25</v>
      </c>
      <c r="B17" s="14">
        <v>10829</v>
      </c>
      <c r="C17" s="14">
        <v>26760</v>
      </c>
      <c r="D17" s="8" t="s">
        <v>3</v>
      </c>
      <c r="E17" s="13">
        <f t="shared" si="0"/>
        <v>33450</v>
      </c>
      <c r="F17" s="4"/>
      <c r="G17" s="22">
        <v>1.25</v>
      </c>
      <c r="H17" s="14">
        <v>0</v>
      </c>
      <c r="I17" s="14">
        <v>10</v>
      </c>
      <c r="J17" s="8" t="s">
        <v>3</v>
      </c>
      <c r="K17" s="13">
        <f t="shared" si="1"/>
        <v>12.5</v>
      </c>
      <c r="L17" s="4"/>
      <c r="M17" s="16">
        <f t="shared" si="4"/>
        <v>10829</v>
      </c>
      <c r="N17" s="13">
        <f t="shared" si="3"/>
        <v>33462.5</v>
      </c>
    </row>
    <row r="18" spans="1:14" x14ac:dyDescent="0.25">
      <c r="A18" s="13">
        <v>1.3</v>
      </c>
      <c r="B18" s="14">
        <v>5388</v>
      </c>
      <c r="C18" s="14">
        <v>15039</v>
      </c>
      <c r="D18" s="8" t="s">
        <v>3</v>
      </c>
      <c r="E18" s="13">
        <f t="shared" si="0"/>
        <v>19550.7</v>
      </c>
      <c r="F18" s="4"/>
      <c r="G18" s="13">
        <v>1.3</v>
      </c>
      <c r="H18" s="14">
        <v>2</v>
      </c>
      <c r="I18" s="14">
        <v>97</v>
      </c>
      <c r="J18" s="8" t="s">
        <v>3</v>
      </c>
      <c r="K18" s="13">
        <f t="shared" si="1"/>
        <v>126.10000000000001</v>
      </c>
      <c r="L18" s="4"/>
      <c r="M18" s="16">
        <f t="shared" si="4"/>
        <v>5390</v>
      </c>
      <c r="N18" s="13">
        <f t="shared" si="3"/>
        <v>19676.8</v>
      </c>
    </row>
    <row r="19" spans="1:14" x14ac:dyDescent="0.25">
      <c r="A19" s="13">
        <v>1.31</v>
      </c>
      <c r="B19" s="14">
        <v>4608</v>
      </c>
      <c r="C19" s="14">
        <v>8081</v>
      </c>
      <c r="D19" s="8" t="s">
        <v>3</v>
      </c>
      <c r="E19" s="13">
        <f t="shared" si="0"/>
        <v>10586.11</v>
      </c>
      <c r="F19" s="4"/>
      <c r="G19" s="22">
        <v>1.31</v>
      </c>
      <c r="H19" s="14">
        <v>119</v>
      </c>
      <c r="I19" s="14">
        <v>213</v>
      </c>
      <c r="J19" s="8" t="s">
        <v>3</v>
      </c>
      <c r="K19" s="13">
        <f t="shared" si="1"/>
        <v>279.03000000000003</v>
      </c>
      <c r="L19" s="4"/>
      <c r="M19" s="16">
        <f t="shared" si="4"/>
        <v>4727</v>
      </c>
      <c r="N19" s="13">
        <f t="shared" si="3"/>
        <v>10865.140000000001</v>
      </c>
    </row>
    <row r="20" spans="1:14" x14ac:dyDescent="0.25">
      <c r="A20" s="13">
        <v>1.33</v>
      </c>
      <c r="B20" s="14">
        <v>35836</v>
      </c>
      <c r="C20" s="14">
        <v>81411</v>
      </c>
      <c r="D20" s="8" t="s">
        <v>4</v>
      </c>
      <c r="E20" s="13">
        <f t="shared" si="0"/>
        <v>47661.880000000005</v>
      </c>
      <c r="F20" s="4"/>
      <c r="G20" s="13">
        <v>1.33</v>
      </c>
      <c r="H20" s="14">
        <v>3695</v>
      </c>
      <c r="I20" s="14">
        <v>12107</v>
      </c>
      <c r="J20" s="8" t="s">
        <v>4</v>
      </c>
      <c r="K20" s="13">
        <f t="shared" si="1"/>
        <v>4914.3500000000004</v>
      </c>
      <c r="L20" s="4"/>
      <c r="M20" s="16">
        <f t="shared" si="4"/>
        <v>39531</v>
      </c>
      <c r="N20" s="13">
        <f t="shared" si="3"/>
        <v>52576.23</v>
      </c>
    </row>
    <row r="21" spans="1:14" x14ac:dyDescent="0.25">
      <c r="A21" s="13">
        <v>1.35</v>
      </c>
      <c r="B21" s="14">
        <v>469402</v>
      </c>
      <c r="C21" s="14">
        <v>989900</v>
      </c>
      <c r="D21" s="8" t="s">
        <v>3</v>
      </c>
      <c r="E21" s="13">
        <f t="shared" si="0"/>
        <v>1336365</v>
      </c>
      <c r="F21" s="4"/>
      <c r="G21" s="22">
        <v>1.35</v>
      </c>
      <c r="H21" s="14">
        <v>24194</v>
      </c>
      <c r="I21" s="14">
        <v>42132</v>
      </c>
      <c r="J21" s="8" t="s">
        <v>3</v>
      </c>
      <c r="K21" s="13">
        <f t="shared" si="1"/>
        <v>56878.200000000004</v>
      </c>
      <c r="L21" s="4"/>
      <c r="M21" s="16">
        <f t="shared" si="4"/>
        <v>493596</v>
      </c>
      <c r="N21" s="13">
        <f t="shared" si="3"/>
        <v>1393243.2</v>
      </c>
    </row>
    <row r="22" spans="1:14" x14ac:dyDescent="0.25">
      <c r="A22" s="13">
        <v>1.37</v>
      </c>
      <c r="B22" s="14">
        <v>19656</v>
      </c>
      <c r="C22" s="14">
        <v>46746</v>
      </c>
      <c r="D22" s="8" t="s">
        <v>3</v>
      </c>
      <c r="E22" s="13">
        <f t="shared" si="0"/>
        <v>64042.020000000004</v>
      </c>
      <c r="F22" s="4"/>
      <c r="G22" s="13">
        <v>1.37</v>
      </c>
      <c r="H22" s="14">
        <v>3411</v>
      </c>
      <c r="I22" s="14">
        <v>9620</v>
      </c>
      <c r="J22" s="8" t="s">
        <v>3</v>
      </c>
      <c r="K22" s="13">
        <f t="shared" si="1"/>
        <v>13179.400000000001</v>
      </c>
      <c r="L22" s="4"/>
      <c r="M22" s="16">
        <f t="shared" si="4"/>
        <v>23067</v>
      </c>
      <c r="N22" s="13">
        <f t="shared" si="3"/>
        <v>77221.420000000013</v>
      </c>
    </row>
    <row r="23" spans="1:14" s="15" customFormat="1" x14ac:dyDescent="0.25">
      <c r="A23" s="13">
        <v>1.38</v>
      </c>
      <c r="B23" s="14">
        <v>3583</v>
      </c>
      <c r="C23" s="14">
        <v>6893</v>
      </c>
      <c r="D23" s="8" t="s">
        <v>3</v>
      </c>
      <c r="E23" s="13">
        <f t="shared" si="0"/>
        <v>9512.34</v>
      </c>
      <c r="F23" s="4"/>
      <c r="G23" s="22">
        <v>1.38</v>
      </c>
      <c r="H23" s="14">
        <v>110</v>
      </c>
      <c r="I23" s="14">
        <v>233</v>
      </c>
      <c r="J23" s="8" t="s">
        <v>3</v>
      </c>
      <c r="K23" s="13">
        <f t="shared" si="1"/>
        <v>321.53999999999996</v>
      </c>
      <c r="L23" s="4"/>
      <c r="M23" s="16">
        <f t="shared" si="4"/>
        <v>3693</v>
      </c>
      <c r="N23" s="13">
        <f t="shared" si="3"/>
        <v>9833.880000000001</v>
      </c>
    </row>
    <row r="24" spans="1:14" x14ac:dyDescent="0.25">
      <c r="A24" s="13">
        <v>1.42</v>
      </c>
      <c r="B24" s="14">
        <v>11435</v>
      </c>
      <c r="C24" s="14">
        <v>27211</v>
      </c>
      <c r="D24" s="8" t="s">
        <v>3</v>
      </c>
      <c r="E24" s="13">
        <f t="shared" si="0"/>
        <v>38639.619999999995</v>
      </c>
      <c r="F24" s="4"/>
      <c r="G24" s="22">
        <v>1.42</v>
      </c>
      <c r="H24" s="14">
        <v>1</v>
      </c>
      <c r="I24" s="14">
        <v>23</v>
      </c>
      <c r="J24" s="8" t="s">
        <v>3</v>
      </c>
      <c r="K24" s="13">
        <f t="shared" si="1"/>
        <v>32.659999999999997</v>
      </c>
      <c r="L24" s="4"/>
      <c r="M24" s="16">
        <f t="shared" si="4"/>
        <v>11436</v>
      </c>
      <c r="N24" s="13">
        <f t="shared" si="3"/>
        <v>38672.28</v>
      </c>
    </row>
    <row r="25" spans="1:14" x14ac:dyDescent="0.25">
      <c r="A25" s="13">
        <v>1.44</v>
      </c>
      <c r="B25" s="14">
        <v>3550</v>
      </c>
      <c r="C25" s="14">
        <v>7586</v>
      </c>
      <c r="D25" s="8" t="s">
        <v>4</v>
      </c>
      <c r="E25" s="13">
        <f t="shared" si="0"/>
        <v>5112</v>
      </c>
      <c r="F25" s="4"/>
      <c r="G25" s="13">
        <v>1.44</v>
      </c>
      <c r="H25" s="14">
        <v>1</v>
      </c>
      <c r="I25" s="14">
        <v>56</v>
      </c>
      <c r="J25" s="8" t="s">
        <v>4</v>
      </c>
      <c r="K25" s="13">
        <f t="shared" si="1"/>
        <v>1.44</v>
      </c>
      <c r="L25" s="4"/>
      <c r="M25" s="16">
        <f t="shared" si="4"/>
        <v>3551</v>
      </c>
      <c r="N25" s="13">
        <f t="shared" si="3"/>
        <v>5113.4399999999996</v>
      </c>
    </row>
    <row r="26" spans="1:14" x14ac:dyDescent="0.25">
      <c r="A26" s="13">
        <v>1.45</v>
      </c>
      <c r="B26" s="14">
        <v>2597</v>
      </c>
      <c r="C26" s="14">
        <v>6675</v>
      </c>
      <c r="D26" s="8" t="s">
        <v>4</v>
      </c>
      <c r="E26" s="13">
        <f t="shared" si="0"/>
        <v>3765.65</v>
      </c>
      <c r="F26" s="4"/>
      <c r="G26" s="13">
        <v>1.45</v>
      </c>
      <c r="H26" s="14">
        <v>0</v>
      </c>
      <c r="I26" s="14">
        <v>124</v>
      </c>
      <c r="J26" s="8" t="s">
        <v>4</v>
      </c>
      <c r="K26" s="13">
        <f t="shared" si="1"/>
        <v>0</v>
      </c>
      <c r="L26" s="4"/>
      <c r="M26" s="16">
        <f t="shared" si="4"/>
        <v>2597</v>
      </c>
      <c r="N26" s="13">
        <f t="shared" si="3"/>
        <v>3765.65</v>
      </c>
    </row>
    <row r="27" spans="1:14" x14ac:dyDescent="0.25">
      <c r="A27" s="13">
        <v>1.48</v>
      </c>
      <c r="B27" s="14">
        <v>10717</v>
      </c>
      <c r="C27" s="14">
        <v>26718</v>
      </c>
      <c r="D27" s="8" t="s">
        <v>3</v>
      </c>
      <c r="E27" s="13">
        <f t="shared" si="0"/>
        <v>39542.639999999999</v>
      </c>
      <c r="F27" s="4"/>
      <c r="G27" s="13">
        <v>1.48</v>
      </c>
      <c r="H27" s="14">
        <v>1670</v>
      </c>
      <c r="I27" s="14">
        <v>4961</v>
      </c>
      <c r="J27" s="8" t="s">
        <v>3</v>
      </c>
      <c r="K27" s="13">
        <f t="shared" si="1"/>
        <v>7342.28</v>
      </c>
      <c r="L27" s="4"/>
      <c r="M27" s="16">
        <f t="shared" si="4"/>
        <v>12387</v>
      </c>
      <c r="N27" s="13">
        <f t="shared" si="3"/>
        <v>46884.92</v>
      </c>
    </row>
    <row r="28" spans="1:14" x14ac:dyDescent="0.25">
      <c r="A28" s="13">
        <v>1.6</v>
      </c>
      <c r="B28" s="14">
        <v>63083</v>
      </c>
      <c r="C28" s="14">
        <v>114640</v>
      </c>
      <c r="D28" s="8" t="s">
        <v>3</v>
      </c>
      <c r="E28" s="13">
        <f t="shared" si="0"/>
        <v>183424</v>
      </c>
      <c r="F28" s="4"/>
      <c r="G28" s="22">
        <v>1.6</v>
      </c>
      <c r="H28" s="14">
        <v>183</v>
      </c>
      <c r="I28" s="14">
        <v>764</v>
      </c>
      <c r="J28" s="8" t="s">
        <v>3</v>
      </c>
      <c r="K28" s="13">
        <f t="shared" si="1"/>
        <v>1222.4000000000001</v>
      </c>
      <c r="L28" s="4"/>
      <c r="M28" s="16">
        <f t="shared" si="4"/>
        <v>63266</v>
      </c>
      <c r="N28" s="13">
        <f t="shared" si="3"/>
        <v>184646.39999999999</v>
      </c>
    </row>
    <row r="29" spans="1:14" x14ac:dyDescent="0.25">
      <c r="A29" s="13">
        <v>1.64</v>
      </c>
      <c r="B29" s="14">
        <v>15933</v>
      </c>
      <c r="C29" s="14">
        <v>30660</v>
      </c>
      <c r="D29" s="8" t="s">
        <v>3</v>
      </c>
      <c r="E29" s="13">
        <f t="shared" si="0"/>
        <v>50282.399999999994</v>
      </c>
      <c r="F29" s="4"/>
      <c r="G29" s="13">
        <v>1.64</v>
      </c>
      <c r="H29" s="14">
        <v>37</v>
      </c>
      <c r="I29" s="14">
        <v>271</v>
      </c>
      <c r="J29" s="8" t="s">
        <v>3</v>
      </c>
      <c r="K29" s="13">
        <f t="shared" si="1"/>
        <v>444.44</v>
      </c>
      <c r="L29" s="4"/>
      <c r="M29" s="16">
        <f t="shared" si="4"/>
        <v>15970</v>
      </c>
      <c r="N29" s="13">
        <f t="shared" si="3"/>
        <v>50726.84</v>
      </c>
    </row>
    <row r="30" spans="1:14" x14ac:dyDescent="0.25">
      <c r="A30" s="13">
        <v>1.65</v>
      </c>
      <c r="B30" s="14">
        <v>5602</v>
      </c>
      <c r="C30" s="14">
        <v>14249</v>
      </c>
      <c r="D30" s="8" t="s">
        <v>3</v>
      </c>
      <c r="E30" s="13">
        <f t="shared" si="0"/>
        <v>23510.85</v>
      </c>
      <c r="F30" s="4"/>
      <c r="G30" s="13">
        <v>1.65</v>
      </c>
      <c r="H30" s="14">
        <v>0</v>
      </c>
      <c r="I30" s="14">
        <v>82</v>
      </c>
      <c r="J30" s="8" t="s">
        <v>3</v>
      </c>
      <c r="K30" s="13">
        <f t="shared" si="1"/>
        <v>135.29999999999998</v>
      </c>
      <c r="L30" s="4"/>
      <c r="M30" s="16">
        <f t="shared" si="4"/>
        <v>5602</v>
      </c>
      <c r="N30" s="13">
        <f t="shared" si="3"/>
        <v>23646.149999999998</v>
      </c>
    </row>
    <row r="31" spans="1:14" x14ac:dyDescent="0.25">
      <c r="A31" s="13">
        <v>1.72</v>
      </c>
      <c r="B31" s="14">
        <v>53658</v>
      </c>
      <c r="C31" s="14">
        <v>108982</v>
      </c>
      <c r="D31" s="8" t="s">
        <v>3</v>
      </c>
      <c r="E31" s="13">
        <f t="shared" si="0"/>
        <v>187449.04</v>
      </c>
      <c r="F31" s="4"/>
      <c r="G31" s="22">
        <v>1.72</v>
      </c>
      <c r="H31" s="14">
        <v>230</v>
      </c>
      <c r="I31" s="14">
        <v>376</v>
      </c>
      <c r="J31" s="8" t="s">
        <v>3</v>
      </c>
      <c r="K31" s="13">
        <f t="shared" si="1"/>
        <v>646.72</v>
      </c>
      <c r="L31" s="4"/>
      <c r="M31" s="16">
        <f t="shared" si="4"/>
        <v>53888</v>
      </c>
      <c r="N31" s="13">
        <f t="shared" si="3"/>
        <v>188095.76</v>
      </c>
    </row>
    <row r="32" spans="1:14" x14ac:dyDescent="0.25">
      <c r="A32" s="13">
        <v>1.78</v>
      </c>
      <c r="B32" s="14">
        <v>55381</v>
      </c>
      <c r="C32" s="14">
        <v>100004</v>
      </c>
      <c r="D32" s="8" t="s">
        <v>3</v>
      </c>
      <c r="E32" s="13">
        <f t="shared" si="0"/>
        <v>178007.12</v>
      </c>
      <c r="F32" s="4"/>
      <c r="G32" s="22">
        <v>1.78</v>
      </c>
      <c r="H32" s="14">
        <v>1</v>
      </c>
      <c r="I32" s="14">
        <v>35</v>
      </c>
      <c r="J32" s="8" t="s">
        <v>3</v>
      </c>
      <c r="K32" s="13">
        <f t="shared" si="1"/>
        <v>62.300000000000004</v>
      </c>
      <c r="L32" s="4"/>
      <c r="M32" s="16">
        <f t="shared" si="4"/>
        <v>55382</v>
      </c>
      <c r="N32" s="13">
        <f t="shared" si="3"/>
        <v>178069.41999999998</v>
      </c>
    </row>
    <row r="33" spans="1:14" s="5" customFormat="1" x14ac:dyDescent="0.25">
      <c r="A33" s="13">
        <v>1.78</v>
      </c>
      <c r="B33" s="14">
        <v>115191</v>
      </c>
      <c r="C33" s="14">
        <v>179349</v>
      </c>
      <c r="D33" s="8" t="s">
        <v>4</v>
      </c>
      <c r="E33" s="13">
        <f t="shared" si="0"/>
        <v>205039.98</v>
      </c>
      <c r="F33" s="4"/>
      <c r="G33" s="13">
        <v>1.78</v>
      </c>
      <c r="H33" s="14">
        <v>11872</v>
      </c>
      <c r="I33" s="14">
        <v>24149</v>
      </c>
      <c r="J33" s="8" t="s">
        <v>4</v>
      </c>
      <c r="K33" s="13">
        <f t="shared" si="1"/>
        <v>21132.16</v>
      </c>
      <c r="L33" s="4"/>
      <c r="M33" s="16">
        <f t="shared" si="4"/>
        <v>127063</v>
      </c>
      <c r="N33" s="13">
        <f t="shared" si="3"/>
        <v>226172.14</v>
      </c>
    </row>
    <row r="34" spans="1:14" x14ac:dyDescent="0.25">
      <c r="A34" s="13">
        <v>1.8</v>
      </c>
      <c r="B34" s="14">
        <v>34522</v>
      </c>
      <c r="C34" s="14">
        <v>63083</v>
      </c>
      <c r="D34" s="8" t="s">
        <v>4</v>
      </c>
      <c r="E34" s="13">
        <f t="shared" si="0"/>
        <v>62139.6</v>
      </c>
      <c r="F34" s="4"/>
      <c r="G34" s="13">
        <v>1.8</v>
      </c>
      <c r="H34" s="14">
        <v>1382</v>
      </c>
      <c r="I34" s="14">
        <v>183</v>
      </c>
      <c r="J34" s="8" t="s">
        <v>4</v>
      </c>
      <c r="K34" s="13">
        <f t="shared" si="1"/>
        <v>2487.6</v>
      </c>
      <c r="L34" s="4"/>
      <c r="M34" s="16">
        <f t="shared" si="4"/>
        <v>35904</v>
      </c>
      <c r="N34" s="13">
        <f t="shared" si="3"/>
        <v>64627.199999999997</v>
      </c>
    </row>
    <row r="35" spans="1:14" x14ac:dyDescent="0.25">
      <c r="A35" s="13">
        <v>1.81</v>
      </c>
      <c r="B35" s="14">
        <v>36877</v>
      </c>
      <c r="C35" s="14">
        <v>81875</v>
      </c>
      <c r="D35" s="8" t="s">
        <v>3</v>
      </c>
      <c r="E35" s="13">
        <f t="shared" ref="E35:E66" si="5">IF(D35="s",C35*A35,B35*A35)</f>
        <v>148193.75</v>
      </c>
      <c r="F35" s="4"/>
      <c r="G35" s="22">
        <v>1.81</v>
      </c>
      <c r="H35" s="14">
        <v>323</v>
      </c>
      <c r="I35" s="14">
        <v>541</v>
      </c>
      <c r="J35" s="8" t="s">
        <v>3</v>
      </c>
      <c r="K35" s="13">
        <f t="shared" ref="K35:K66" si="6">IF(J35="s",I35*G35,H35*G35)</f>
        <v>979.21</v>
      </c>
      <c r="L35" s="4"/>
      <c r="M35" s="16">
        <f t="shared" si="4"/>
        <v>37200</v>
      </c>
      <c r="N35" s="13">
        <f t="shared" si="3"/>
        <v>149172.96</v>
      </c>
    </row>
    <row r="36" spans="1:14" x14ac:dyDescent="0.25">
      <c r="A36" s="13">
        <v>1.81</v>
      </c>
      <c r="B36" s="14">
        <v>39022</v>
      </c>
      <c r="C36" s="14">
        <v>78825</v>
      </c>
      <c r="D36" s="8" t="s">
        <v>4</v>
      </c>
      <c r="E36" s="13">
        <f t="shared" si="5"/>
        <v>70629.820000000007</v>
      </c>
      <c r="F36" s="4"/>
      <c r="G36" s="22">
        <v>1.81</v>
      </c>
      <c r="H36" s="14">
        <v>402</v>
      </c>
      <c r="I36" s="14">
        <v>1091</v>
      </c>
      <c r="J36" s="8" t="s">
        <v>4</v>
      </c>
      <c r="K36" s="13">
        <f t="shared" si="6"/>
        <v>727.62</v>
      </c>
      <c r="L36" s="4"/>
      <c r="M36" s="16">
        <f t="shared" si="4"/>
        <v>39424</v>
      </c>
      <c r="N36" s="13">
        <f t="shared" si="3"/>
        <v>71357.440000000002</v>
      </c>
    </row>
    <row r="37" spans="1:14" x14ac:dyDescent="0.25">
      <c r="A37" s="13">
        <v>1.84</v>
      </c>
      <c r="B37" s="14">
        <v>13486</v>
      </c>
      <c r="C37" s="14">
        <v>23222</v>
      </c>
      <c r="D37" s="8" t="s">
        <v>3</v>
      </c>
      <c r="E37" s="13">
        <f t="shared" si="5"/>
        <v>42728.480000000003</v>
      </c>
      <c r="F37" s="4"/>
      <c r="G37" s="13">
        <v>1.84</v>
      </c>
      <c r="H37" s="14">
        <v>128</v>
      </c>
      <c r="I37" s="14">
        <v>267</v>
      </c>
      <c r="J37" s="8" t="s">
        <v>3</v>
      </c>
      <c r="K37" s="13">
        <f t="shared" si="6"/>
        <v>491.28000000000003</v>
      </c>
      <c r="L37" s="4"/>
      <c r="M37" s="16">
        <f t="shared" si="4"/>
        <v>13614</v>
      </c>
      <c r="N37" s="13">
        <f t="shared" si="3"/>
        <v>43219.76</v>
      </c>
    </row>
    <row r="38" spans="1:14" x14ac:dyDescent="0.25">
      <c r="A38" s="13">
        <v>1.85</v>
      </c>
      <c r="B38" s="14">
        <v>230151.38</v>
      </c>
      <c r="C38" s="14">
        <v>403929</v>
      </c>
      <c r="D38" s="8" t="s">
        <v>3</v>
      </c>
      <c r="E38" s="13">
        <f t="shared" si="5"/>
        <v>747268.65</v>
      </c>
      <c r="F38" s="4"/>
      <c r="G38" s="22">
        <v>1.85</v>
      </c>
      <c r="H38" s="14">
        <v>509.31000000000006</v>
      </c>
      <c r="I38" s="14">
        <v>859</v>
      </c>
      <c r="J38" s="8" t="s">
        <v>3</v>
      </c>
      <c r="K38" s="13">
        <f t="shared" si="6"/>
        <v>1589.15</v>
      </c>
      <c r="L38" s="4"/>
      <c r="M38" s="16">
        <f t="shared" si="4"/>
        <v>230660.69</v>
      </c>
      <c r="N38" s="13">
        <f t="shared" si="3"/>
        <v>748857.8</v>
      </c>
    </row>
    <row r="39" spans="1:14" x14ac:dyDescent="0.25">
      <c r="A39" s="13">
        <v>1.85</v>
      </c>
      <c r="B39" s="14">
        <v>3063</v>
      </c>
      <c r="C39" s="14">
        <v>7276</v>
      </c>
      <c r="D39" s="8" t="s">
        <v>4</v>
      </c>
      <c r="E39" s="13">
        <f t="shared" si="5"/>
        <v>5666.55</v>
      </c>
      <c r="F39" s="4"/>
      <c r="G39" s="22">
        <v>1.85</v>
      </c>
      <c r="H39" s="14">
        <v>18</v>
      </c>
      <c r="I39" s="14">
        <v>42</v>
      </c>
      <c r="J39" s="8" t="s">
        <v>4</v>
      </c>
      <c r="K39" s="13">
        <f t="shared" si="6"/>
        <v>33.300000000000004</v>
      </c>
      <c r="L39" s="4"/>
      <c r="M39" s="16">
        <f>H39+A39</f>
        <v>19.850000000000001</v>
      </c>
      <c r="N39" s="13">
        <f t="shared" si="3"/>
        <v>5699.85</v>
      </c>
    </row>
    <row r="40" spans="1:14" x14ac:dyDescent="0.25">
      <c r="A40" s="13">
        <v>1.88</v>
      </c>
      <c r="B40" s="14">
        <v>41270</v>
      </c>
      <c r="C40" s="14">
        <v>96798</v>
      </c>
      <c r="D40" s="8" t="s">
        <v>3</v>
      </c>
      <c r="E40" s="13">
        <f t="shared" si="5"/>
        <v>181980.24</v>
      </c>
      <c r="F40" s="4"/>
      <c r="G40" s="22">
        <v>1.88</v>
      </c>
      <c r="H40" s="14">
        <v>576</v>
      </c>
      <c r="I40" s="14">
        <v>1209</v>
      </c>
      <c r="J40" s="8" t="s">
        <v>3</v>
      </c>
      <c r="K40" s="13">
        <f t="shared" si="6"/>
        <v>2272.92</v>
      </c>
      <c r="L40" s="4"/>
      <c r="M40" s="16">
        <f t="shared" ref="M40:M70" si="7">H40+B40</f>
        <v>41846</v>
      </c>
      <c r="N40" s="13">
        <f t="shared" ref="N40:N70" si="8">K40+E40</f>
        <v>184253.16</v>
      </c>
    </row>
    <row r="41" spans="1:14" x14ac:dyDescent="0.25">
      <c r="A41" s="13">
        <v>1.88</v>
      </c>
      <c r="B41" s="14">
        <v>69475</v>
      </c>
      <c r="C41" s="14">
        <v>166019</v>
      </c>
      <c r="D41" s="8" t="s">
        <v>4</v>
      </c>
      <c r="E41" s="13">
        <f t="shared" si="5"/>
        <v>130612.99999999999</v>
      </c>
      <c r="F41" s="4"/>
      <c r="G41" s="22">
        <v>1.88</v>
      </c>
      <c r="H41" s="14">
        <v>318</v>
      </c>
      <c r="I41" s="14">
        <v>554</v>
      </c>
      <c r="J41" s="8" t="s">
        <v>4</v>
      </c>
      <c r="K41" s="13">
        <f t="shared" si="6"/>
        <v>597.83999999999992</v>
      </c>
      <c r="L41" s="4"/>
      <c r="M41" s="16">
        <f t="shared" si="7"/>
        <v>69793</v>
      </c>
      <c r="N41" s="13">
        <f t="shared" si="8"/>
        <v>131210.84</v>
      </c>
    </row>
    <row r="42" spans="1:14" x14ac:dyDescent="0.25">
      <c r="A42" s="13">
        <v>1.88</v>
      </c>
      <c r="B42" s="14">
        <v>15398.66</v>
      </c>
      <c r="C42" s="14">
        <v>26810</v>
      </c>
      <c r="D42" s="8" t="s">
        <v>3</v>
      </c>
      <c r="E42" s="13">
        <f t="shared" si="5"/>
        <v>50402.799999999996</v>
      </c>
      <c r="F42" s="4"/>
      <c r="G42" s="22">
        <v>1.88</v>
      </c>
      <c r="H42" s="14">
        <v>75.27</v>
      </c>
      <c r="I42" s="14">
        <v>119</v>
      </c>
      <c r="J42" s="8" t="s">
        <v>3</v>
      </c>
      <c r="K42" s="13">
        <f t="shared" si="6"/>
        <v>223.72</v>
      </c>
      <c r="L42" s="4"/>
      <c r="M42" s="16">
        <f t="shared" si="7"/>
        <v>15473.93</v>
      </c>
      <c r="N42" s="13">
        <f t="shared" si="8"/>
        <v>50626.52</v>
      </c>
    </row>
    <row r="43" spans="1:14" x14ac:dyDescent="0.25">
      <c r="A43" s="13">
        <v>1.91</v>
      </c>
      <c r="B43" s="14">
        <v>116982</v>
      </c>
      <c r="C43" s="14">
        <v>233204</v>
      </c>
      <c r="D43" s="8" t="s">
        <v>3</v>
      </c>
      <c r="E43" s="13">
        <f t="shared" si="5"/>
        <v>445419.63999999996</v>
      </c>
      <c r="F43" s="4"/>
      <c r="G43" s="22">
        <v>1.91</v>
      </c>
      <c r="H43" s="14">
        <v>2495</v>
      </c>
      <c r="I43" s="14">
        <v>4557</v>
      </c>
      <c r="J43" s="8" t="s">
        <v>3</v>
      </c>
      <c r="K43" s="13">
        <f t="shared" si="6"/>
        <v>8703.869999999999</v>
      </c>
      <c r="L43" s="4"/>
      <c r="M43" s="16">
        <f t="shared" si="7"/>
        <v>119477</v>
      </c>
      <c r="N43" s="13">
        <f t="shared" si="8"/>
        <v>454123.50999999995</v>
      </c>
    </row>
    <row r="44" spans="1:14" x14ac:dyDescent="0.25">
      <c r="A44" s="13">
        <v>1.92</v>
      </c>
      <c r="B44" s="14">
        <v>29131.01</v>
      </c>
      <c r="C44" s="14">
        <v>44380</v>
      </c>
      <c r="D44" s="8" t="s">
        <v>3</v>
      </c>
      <c r="E44" s="13">
        <f t="shared" si="5"/>
        <v>85209.599999999991</v>
      </c>
      <c r="F44" s="4"/>
      <c r="G44" s="22">
        <v>1.92</v>
      </c>
      <c r="H44" s="14">
        <v>5.04</v>
      </c>
      <c r="I44" s="14">
        <v>36</v>
      </c>
      <c r="J44" s="8" t="s">
        <v>3</v>
      </c>
      <c r="K44" s="13">
        <f t="shared" si="6"/>
        <v>69.12</v>
      </c>
      <c r="L44" s="4"/>
      <c r="M44" s="16">
        <f t="shared" si="7"/>
        <v>29136.05</v>
      </c>
      <c r="N44" s="13">
        <f t="shared" si="8"/>
        <v>85278.719999999987</v>
      </c>
    </row>
    <row r="45" spans="1:14" x14ac:dyDescent="0.25">
      <c r="A45" s="13">
        <v>1.96</v>
      </c>
      <c r="B45" s="29">
        <v>9559.08</v>
      </c>
      <c r="C45" s="14">
        <f>22301.94</f>
        <v>22301.94</v>
      </c>
      <c r="D45" s="8" t="s">
        <v>3</v>
      </c>
      <c r="E45" s="13">
        <f t="shared" si="5"/>
        <v>43711.802399999993</v>
      </c>
      <c r="F45" s="4"/>
      <c r="G45" s="22">
        <f>A45</f>
        <v>1.96</v>
      </c>
      <c r="H45" s="14"/>
      <c r="I45" s="29">
        <v>9.86</v>
      </c>
      <c r="J45" s="8" t="s">
        <v>3</v>
      </c>
      <c r="K45" s="13">
        <f t="shared" si="6"/>
        <v>19.325599999999998</v>
      </c>
      <c r="L45" s="4"/>
      <c r="M45" s="16">
        <f t="shared" si="7"/>
        <v>9559.08</v>
      </c>
      <c r="N45" s="13">
        <f t="shared" si="8"/>
        <v>43731.12799999999</v>
      </c>
    </row>
    <row r="46" spans="1:14" x14ac:dyDescent="0.25">
      <c r="A46" s="13">
        <v>1.99</v>
      </c>
      <c r="B46" s="14">
        <v>35936</v>
      </c>
      <c r="C46" s="14">
        <v>62385</v>
      </c>
      <c r="D46" s="32" t="s">
        <v>3</v>
      </c>
      <c r="E46" s="13">
        <f t="shared" si="5"/>
        <v>124146.15</v>
      </c>
      <c r="F46" s="4"/>
      <c r="G46" s="22">
        <v>1.99</v>
      </c>
      <c r="H46" s="14">
        <v>1475.77</v>
      </c>
      <c r="I46" s="14">
        <v>1876.12</v>
      </c>
      <c r="J46" s="32" t="s">
        <v>3</v>
      </c>
      <c r="K46" s="13">
        <f t="shared" si="6"/>
        <v>3733.4787999999999</v>
      </c>
      <c r="L46" s="4"/>
      <c r="M46" s="16">
        <f t="shared" si="7"/>
        <v>37411.769999999997</v>
      </c>
      <c r="N46" s="13">
        <f t="shared" si="8"/>
        <v>127879.62879999999</v>
      </c>
    </row>
    <row r="47" spans="1:14" x14ac:dyDescent="0.25">
      <c r="A47" s="13">
        <v>2</v>
      </c>
      <c r="B47" s="14">
        <v>24577</v>
      </c>
      <c r="C47" s="14">
        <v>45175</v>
      </c>
      <c r="D47" s="31" t="s">
        <v>3</v>
      </c>
      <c r="E47" s="13">
        <f t="shared" si="5"/>
        <v>90350</v>
      </c>
      <c r="F47" s="4"/>
      <c r="G47" s="22">
        <v>2</v>
      </c>
      <c r="H47" s="14">
        <v>133</v>
      </c>
      <c r="I47" s="14">
        <v>310</v>
      </c>
      <c r="J47" s="31" t="s">
        <v>3</v>
      </c>
      <c r="K47" s="13">
        <f t="shared" si="6"/>
        <v>620</v>
      </c>
      <c r="L47" s="4"/>
      <c r="M47" s="16">
        <f t="shared" si="7"/>
        <v>24710</v>
      </c>
      <c r="N47" s="13">
        <f t="shared" si="8"/>
        <v>90970</v>
      </c>
    </row>
    <row r="48" spans="1:14" x14ac:dyDescent="0.25">
      <c r="A48" s="13">
        <v>2.02</v>
      </c>
      <c r="B48" s="29">
        <v>2599</v>
      </c>
      <c r="C48" s="14">
        <v>7434.31</v>
      </c>
      <c r="D48" s="8" t="s">
        <v>3</v>
      </c>
      <c r="E48" s="13">
        <f t="shared" si="5"/>
        <v>15017.306200000001</v>
      </c>
      <c r="F48" s="4"/>
      <c r="G48" s="22">
        <f>A48</f>
        <v>2.02</v>
      </c>
      <c r="H48" s="14"/>
      <c r="I48" s="29">
        <v>11.06</v>
      </c>
      <c r="J48" s="8" t="s">
        <v>3</v>
      </c>
      <c r="K48" s="13">
        <f t="shared" si="6"/>
        <v>22.341200000000001</v>
      </c>
      <c r="L48" s="4"/>
      <c r="M48" s="16">
        <f t="shared" si="7"/>
        <v>2599</v>
      </c>
      <c r="N48" s="13">
        <f t="shared" si="8"/>
        <v>15039.647400000002</v>
      </c>
    </row>
    <row r="49" spans="1:14" x14ac:dyDescent="0.25">
      <c r="A49" s="13">
        <v>2.0499999999999998</v>
      </c>
      <c r="B49" s="14">
        <v>3185</v>
      </c>
      <c r="C49" s="14">
        <v>66235</v>
      </c>
      <c r="D49" s="8" t="s">
        <v>3</v>
      </c>
      <c r="E49" s="13">
        <f t="shared" si="5"/>
        <v>135781.75</v>
      </c>
      <c r="F49" s="6"/>
      <c r="G49" s="22">
        <v>2.0499999999999998</v>
      </c>
      <c r="H49" s="14">
        <v>0</v>
      </c>
      <c r="I49" s="14">
        <v>246</v>
      </c>
      <c r="J49" s="8" t="s">
        <v>3</v>
      </c>
      <c r="K49" s="13">
        <f t="shared" si="6"/>
        <v>504.29999999999995</v>
      </c>
      <c r="L49" s="4"/>
      <c r="M49" s="16">
        <f t="shared" si="7"/>
        <v>3185</v>
      </c>
      <c r="N49" s="13">
        <f t="shared" si="8"/>
        <v>136286.04999999999</v>
      </c>
    </row>
    <row r="50" spans="1:14" x14ac:dyDescent="0.25">
      <c r="A50" s="13">
        <v>2.0699999999999998</v>
      </c>
      <c r="B50" s="14">
        <v>87066.9</v>
      </c>
      <c r="C50" s="14">
        <v>196963.67</v>
      </c>
      <c r="D50" s="8" t="s">
        <v>4</v>
      </c>
      <c r="E50" s="13">
        <f t="shared" si="5"/>
        <v>180228.48299999998</v>
      </c>
      <c r="F50" s="4"/>
      <c r="G50" s="13">
        <v>2.0699999999999998</v>
      </c>
      <c r="H50" s="14">
        <v>292.17</v>
      </c>
      <c r="I50" s="14">
        <v>574.76</v>
      </c>
      <c r="J50" s="8" t="s">
        <v>4</v>
      </c>
      <c r="K50" s="13">
        <f t="shared" si="6"/>
        <v>604.79189999999994</v>
      </c>
      <c r="L50" s="4"/>
      <c r="M50" s="16">
        <f t="shared" si="7"/>
        <v>87359.069999999992</v>
      </c>
      <c r="N50" s="13">
        <f t="shared" si="8"/>
        <v>180833.27489999999</v>
      </c>
    </row>
    <row r="51" spans="1:14" x14ac:dyDescent="0.25">
      <c r="A51" s="13">
        <v>2.08</v>
      </c>
      <c r="B51" s="14">
        <v>516674</v>
      </c>
      <c r="C51" s="14">
        <v>102017</v>
      </c>
      <c r="D51" s="8" t="s">
        <v>4</v>
      </c>
      <c r="E51" s="13">
        <f t="shared" si="5"/>
        <v>1074681.92</v>
      </c>
      <c r="F51" s="4"/>
      <c r="G51" s="13">
        <v>2.08</v>
      </c>
      <c r="H51" s="14">
        <v>18163</v>
      </c>
      <c r="I51" s="14">
        <v>30353</v>
      </c>
      <c r="J51" s="8" t="s">
        <v>4</v>
      </c>
      <c r="K51" s="13">
        <f t="shared" si="6"/>
        <v>37779.040000000001</v>
      </c>
      <c r="L51" s="4"/>
      <c r="M51" s="16">
        <f t="shared" si="7"/>
        <v>534837</v>
      </c>
      <c r="N51" s="13">
        <f t="shared" si="8"/>
        <v>1112460.96</v>
      </c>
    </row>
    <row r="52" spans="1:14" x14ac:dyDescent="0.25">
      <c r="A52" s="13">
        <v>2.15</v>
      </c>
      <c r="B52" s="14">
        <v>7205</v>
      </c>
      <c r="C52" s="14">
        <v>14462</v>
      </c>
      <c r="D52" s="8" t="s">
        <v>3</v>
      </c>
      <c r="E52" s="13">
        <f t="shared" si="5"/>
        <v>31093.3</v>
      </c>
      <c r="F52" s="4"/>
      <c r="G52" s="13">
        <v>2.15</v>
      </c>
      <c r="H52" s="14">
        <v>4</v>
      </c>
      <c r="I52" s="14">
        <v>50</v>
      </c>
      <c r="J52" s="8" t="s">
        <v>3</v>
      </c>
      <c r="K52" s="13">
        <f t="shared" si="6"/>
        <v>107.5</v>
      </c>
      <c r="L52" s="4"/>
      <c r="M52" s="16">
        <f t="shared" si="7"/>
        <v>7209</v>
      </c>
      <c r="N52" s="13">
        <f t="shared" si="8"/>
        <v>31200.799999999999</v>
      </c>
    </row>
    <row r="53" spans="1:14" x14ac:dyDescent="0.25">
      <c r="A53" s="13">
        <v>2.19</v>
      </c>
      <c r="B53" s="14">
        <v>57578</v>
      </c>
      <c r="C53" s="14">
        <v>84626</v>
      </c>
      <c r="D53" s="8" t="s">
        <v>3</v>
      </c>
      <c r="E53" s="13">
        <f t="shared" si="5"/>
        <v>185330.94</v>
      </c>
      <c r="F53" s="4"/>
      <c r="G53" s="22">
        <v>2.19</v>
      </c>
      <c r="H53" s="14">
        <v>353</v>
      </c>
      <c r="I53" s="14">
        <v>471</v>
      </c>
      <c r="J53" s="8" t="s">
        <v>3</v>
      </c>
      <c r="K53" s="13">
        <f t="shared" si="6"/>
        <v>1031.49</v>
      </c>
      <c r="L53" s="4"/>
      <c r="M53" s="16">
        <f t="shared" si="7"/>
        <v>57931</v>
      </c>
      <c r="N53" s="13">
        <f t="shared" si="8"/>
        <v>186362.43</v>
      </c>
    </row>
    <row r="54" spans="1:14" x14ac:dyDescent="0.25">
      <c r="A54" s="13">
        <v>2.2400000000000002</v>
      </c>
      <c r="B54" s="14">
        <v>6382</v>
      </c>
      <c r="C54" s="14">
        <v>12939</v>
      </c>
      <c r="D54" s="8" t="s">
        <v>3</v>
      </c>
      <c r="E54" s="13">
        <f t="shared" si="5"/>
        <v>28983.360000000004</v>
      </c>
      <c r="F54" s="4"/>
      <c r="G54" s="13">
        <v>2.2400000000000002</v>
      </c>
      <c r="H54" s="14">
        <v>23</v>
      </c>
      <c r="I54" s="14">
        <v>140</v>
      </c>
      <c r="J54" s="8" t="s">
        <v>3</v>
      </c>
      <c r="K54" s="13">
        <f t="shared" si="6"/>
        <v>313.60000000000002</v>
      </c>
      <c r="L54" s="4"/>
      <c r="M54" s="16">
        <f t="shared" si="7"/>
        <v>6405</v>
      </c>
      <c r="N54" s="13">
        <f t="shared" si="8"/>
        <v>29296.960000000003</v>
      </c>
    </row>
    <row r="55" spans="1:14" x14ac:dyDescent="0.25">
      <c r="A55" s="13">
        <v>2.29</v>
      </c>
      <c r="B55" s="14">
        <v>47685</v>
      </c>
      <c r="C55" s="14">
        <v>70818</v>
      </c>
      <c r="D55" s="8" t="s">
        <v>3</v>
      </c>
      <c r="E55" s="13">
        <f t="shared" si="5"/>
        <v>162173.22</v>
      </c>
      <c r="F55" s="4"/>
      <c r="G55" s="22">
        <v>2.29</v>
      </c>
      <c r="H55" s="14">
        <v>3</v>
      </c>
      <c r="I55" s="14">
        <v>11</v>
      </c>
      <c r="J55" s="8" t="s">
        <v>3</v>
      </c>
      <c r="K55" s="13">
        <f t="shared" si="6"/>
        <v>25.19</v>
      </c>
      <c r="L55" s="4"/>
      <c r="M55" s="16">
        <f t="shared" si="7"/>
        <v>47688</v>
      </c>
      <c r="N55" s="13">
        <f t="shared" si="8"/>
        <v>162198.41</v>
      </c>
    </row>
    <row r="56" spans="1:14" x14ac:dyDescent="0.25">
      <c r="A56" s="13">
        <v>2.33</v>
      </c>
      <c r="B56" s="14">
        <v>715349.48</v>
      </c>
      <c r="C56" s="14">
        <v>966507.58</v>
      </c>
      <c r="D56" s="8" t="s">
        <v>4</v>
      </c>
      <c r="E56" s="13">
        <f t="shared" si="5"/>
        <v>1666764.2884</v>
      </c>
      <c r="F56" s="4"/>
      <c r="G56" s="22">
        <v>3.57</v>
      </c>
      <c r="H56" s="14">
        <v>71942.539999999994</v>
      </c>
      <c r="I56" s="14">
        <v>145463.70000000001</v>
      </c>
      <c r="J56" s="8" t="s">
        <v>3</v>
      </c>
      <c r="K56" s="13">
        <f t="shared" si="6"/>
        <v>519305.40900000004</v>
      </c>
      <c r="L56" s="4"/>
      <c r="M56" s="16">
        <f t="shared" si="7"/>
        <v>787292.02</v>
      </c>
      <c r="N56" s="13">
        <f t="shared" si="8"/>
        <v>2186069.6973999999</v>
      </c>
    </row>
    <row r="57" spans="1:14" x14ac:dyDescent="0.25">
      <c r="A57" s="13">
        <v>2.35</v>
      </c>
      <c r="B57" s="14">
        <v>65305.639999999992</v>
      </c>
      <c r="C57" s="14">
        <v>121494</v>
      </c>
      <c r="D57" s="8" t="s">
        <v>3</v>
      </c>
      <c r="E57" s="13">
        <f t="shared" si="5"/>
        <v>285510.90000000002</v>
      </c>
      <c r="F57" s="4"/>
      <c r="G57" s="22">
        <v>2.35</v>
      </c>
      <c r="H57" s="14">
        <v>26302.6</v>
      </c>
      <c r="I57" s="14">
        <v>42265</v>
      </c>
      <c r="J57" s="8" t="s">
        <v>3</v>
      </c>
      <c r="K57" s="13">
        <f t="shared" si="6"/>
        <v>99322.75</v>
      </c>
      <c r="L57" s="4"/>
      <c r="M57" s="16">
        <f t="shared" si="7"/>
        <v>91608.239999999991</v>
      </c>
      <c r="N57" s="13">
        <f t="shared" si="8"/>
        <v>384833.65</v>
      </c>
    </row>
    <row r="58" spans="1:14" x14ac:dyDescent="0.25">
      <c r="A58" s="13">
        <v>2.37</v>
      </c>
      <c r="B58" s="14">
        <v>245586</v>
      </c>
      <c r="C58" s="14">
        <v>566884</v>
      </c>
      <c r="D58" s="8" t="s">
        <v>4</v>
      </c>
      <c r="E58" s="13">
        <f t="shared" si="5"/>
        <v>582038.82000000007</v>
      </c>
      <c r="F58" s="4"/>
      <c r="G58" s="13">
        <v>2.37</v>
      </c>
      <c r="H58" s="14">
        <v>4561</v>
      </c>
      <c r="I58" s="14">
        <v>6601</v>
      </c>
      <c r="J58" s="8" t="s">
        <v>4</v>
      </c>
      <c r="K58" s="13">
        <f t="shared" si="6"/>
        <v>10809.57</v>
      </c>
      <c r="L58" s="4"/>
      <c r="M58" s="16">
        <f t="shared" si="7"/>
        <v>250147</v>
      </c>
      <c r="N58" s="13">
        <f t="shared" si="8"/>
        <v>592848.39</v>
      </c>
    </row>
    <row r="59" spans="1:14" x14ac:dyDescent="0.25">
      <c r="A59" s="13">
        <v>2.4900000000000002</v>
      </c>
      <c r="B59" s="14">
        <v>83553</v>
      </c>
      <c r="C59" s="14">
        <v>151554</v>
      </c>
      <c r="D59" s="8" t="s">
        <v>4</v>
      </c>
      <c r="E59" s="13">
        <f t="shared" si="5"/>
        <v>208046.97000000003</v>
      </c>
      <c r="F59" s="4"/>
      <c r="G59" s="13">
        <v>2.4900000000000002</v>
      </c>
      <c r="H59" s="14">
        <v>6574</v>
      </c>
      <c r="I59" s="14">
        <v>12105</v>
      </c>
      <c r="J59" s="8" t="s">
        <v>4</v>
      </c>
      <c r="K59" s="13">
        <f t="shared" si="6"/>
        <v>16369.260000000002</v>
      </c>
      <c r="L59" s="4"/>
      <c r="M59" s="16">
        <f t="shared" si="7"/>
        <v>90127</v>
      </c>
      <c r="N59" s="13">
        <f t="shared" si="8"/>
        <v>224416.23000000004</v>
      </c>
    </row>
    <row r="60" spans="1:14" x14ac:dyDescent="0.25">
      <c r="A60" s="13">
        <v>2.5</v>
      </c>
      <c r="B60" s="14">
        <v>12088</v>
      </c>
      <c r="C60" s="14">
        <v>21704</v>
      </c>
      <c r="D60" s="8" t="s">
        <v>4</v>
      </c>
      <c r="E60" s="13">
        <f t="shared" si="5"/>
        <v>30220</v>
      </c>
      <c r="F60" s="4"/>
      <c r="G60" s="13">
        <v>2.5</v>
      </c>
      <c r="H60" s="16">
        <v>18</v>
      </c>
      <c r="I60" s="16">
        <v>29</v>
      </c>
      <c r="J60" s="8" t="s">
        <v>4</v>
      </c>
      <c r="K60" s="13">
        <f t="shared" si="6"/>
        <v>45</v>
      </c>
      <c r="L60" s="4"/>
      <c r="M60" s="16">
        <f t="shared" si="7"/>
        <v>12106</v>
      </c>
      <c r="N60" s="13">
        <f t="shared" si="8"/>
        <v>30265</v>
      </c>
    </row>
    <row r="61" spans="1:14" x14ac:dyDescent="0.25">
      <c r="A61" s="13">
        <v>2.5</v>
      </c>
      <c r="B61" s="14">
        <v>42798.34</v>
      </c>
      <c r="C61" s="14">
        <v>79558</v>
      </c>
      <c r="D61" s="8" t="s">
        <v>3</v>
      </c>
      <c r="E61" s="13">
        <f t="shared" si="5"/>
        <v>198895</v>
      </c>
      <c r="F61" s="4"/>
      <c r="G61" s="22">
        <v>2.5</v>
      </c>
      <c r="H61" s="14">
        <v>19465.89</v>
      </c>
      <c r="I61" s="14">
        <v>28145</v>
      </c>
      <c r="J61" s="8" t="s">
        <v>3</v>
      </c>
      <c r="K61" s="13">
        <f t="shared" si="6"/>
        <v>70362.5</v>
      </c>
      <c r="L61" s="4"/>
      <c r="M61" s="16">
        <f t="shared" si="7"/>
        <v>62264.229999999996</v>
      </c>
      <c r="N61" s="13">
        <f t="shared" si="8"/>
        <v>269257.5</v>
      </c>
    </row>
    <row r="62" spans="1:14" x14ac:dyDescent="0.25">
      <c r="A62" s="13">
        <v>2.75</v>
      </c>
      <c r="B62" s="14">
        <v>7812</v>
      </c>
      <c r="C62" s="16">
        <v>21650.720000000001</v>
      </c>
      <c r="D62" s="8" t="s">
        <v>4</v>
      </c>
      <c r="E62" s="13">
        <f t="shared" si="5"/>
        <v>21483</v>
      </c>
      <c r="F62" s="4"/>
      <c r="G62" s="17">
        <v>2.75</v>
      </c>
      <c r="H62" s="14">
        <v>21</v>
      </c>
      <c r="I62" s="16">
        <v>1075.29</v>
      </c>
      <c r="J62" s="8" t="s">
        <v>4</v>
      </c>
      <c r="K62" s="13">
        <f t="shared" si="6"/>
        <v>57.75</v>
      </c>
      <c r="L62" s="4"/>
      <c r="M62" s="16">
        <f t="shared" si="7"/>
        <v>7833</v>
      </c>
      <c r="N62" s="13">
        <f t="shared" si="8"/>
        <v>21540.75</v>
      </c>
    </row>
    <row r="63" spans="1:14" x14ac:dyDescent="0.25">
      <c r="A63" s="13">
        <v>2.8</v>
      </c>
      <c r="B63" s="14">
        <v>43012</v>
      </c>
      <c r="C63" s="14">
        <v>89366</v>
      </c>
      <c r="D63" s="8" t="s">
        <v>4</v>
      </c>
      <c r="E63" s="13">
        <f t="shared" si="5"/>
        <v>120433.59999999999</v>
      </c>
      <c r="F63" s="4"/>
      <c r="G63" s="13">
        <v>2.8</v>
      </c>
      <c r="H63" s="14">
        <v>1342</v>
      </c>
      <c r="I63" s="14">
        <v>4734</v>
      </c>
      <c r="J63" s="8" t="s">
        <v>4</v>
      </c>
      <c r="K63" s="13">
        <f t="shared" si="6"/>
        <v>3757.6</v>
      </c>
      <c r="L63" s="4"/>
      <c r="M63" s="16">
        <f t="shared" si="7"/>
        <v>44354</v>
      </c>
      <c r="N63" s="13">
        <f t="shared" si="8"/>
        <v>124191.2</v>
      </c>
    </row>
    <row r="64" spans="1:14" x14ac:dyDescent="0.25">
      <c r="A64" s="13">
        <v>2.85</v>
      </c>
      <c r="B64" s="14">
        <v>57896</v>
      </c>
      <c r="C64" s="14">
        <v>94042</v>
      </c>
      <c r="D64" s="8" t="s">
        <v>4</v>
      </c>
      <c r="E64" s="13">
        <f t="shared" si="5"/>
        <v>165003.6</v>
      </c>
      <c r="F64" s="4"/>
      <c r="G64" s="13">
        <v>2.85</v>
      </c>
      <c r="H64" s="16">
        <v>170</v>
      </c>
      <c r="I64" s="16">
        <v>290</v>
      </c>
      <c r="J64" s="8" t="s">
        <v>4</v>
      </c>
      <c r="K64" s="13">
        <f t="shared" si="6"/>
        <v>484.5</v>
      </c>
      <c r="L64" s="4"/>
      <c r="M64" s="16">
        <f t="shared" si="7"/>
        <v>58066</v>
      </c>
      <c r="N64" s="13">
        <f t="shared" si="8"/>
        <v>165488.1</v>
      </c>
    </row>
    <row r="65" spans="1:14" x14ac:dyDescent="0.25">
      <c r="A65" s="13">
        <v>2.92</v>
      </c>
      <c r="B65" s="14">
        <v>40076</v>
      </c>
      <c r="C65" s="14">
        <v>91350</v>
      </c>
      <c r="D65" s="8" t="s">
        <v>4</v>
      </c>
      <c r="E65" s="13">
        <f t="shared" si="5"/>
        <v>117021.92</v>
      </c>
      <c r="F65" s="4"/>
      <c r="G65" s="13">
        <v>2.92</v>
      </c>
      <c r="H65" s="14">
        <v>6453</v>
      </c>
      <c r="I65" s="14">
        <v>19493</v>
      </c>
      <c r="J65" s="8" t="s">
        <v>4</v>
      </c>
      <c r="K65" s="13">
        <f t="shared" si="6"/>
        <v>18842.759999999998</v>
      </c>
      <c r="L65" s="4"/>
      <c r="M65" s="16">
        <f t="shared" si="7"/>
        <v>46529</v>
      </c>
      <c r="N65" s="13">
        <f t="shared" si="8"/>
        <v>135864.68</v>
      </c>
    </row>
    <row r="66" spans="1:14" x14ac:dyDescent="0.25">
      <c r="A66" s="13">
        <v>2.99</v>
      </c>
      <c r="B66" s="14">
        <v>32940</v>
      </c>
      <c r="C66" s="14">
        <v>67163</v>
      </c>
      <c r="D66" s="8" t="s">
        <v>3</v>
      </c>
      <c r="E66" s="13">
        <f t="shared" si="5"/>
        <v>200817.37000000002</v>
      </c>
      <c r="F66" s="4"/>
      <c r="G66" s="22">
        <v>2.99</v>
      </c>
      <c r="H66" s="14">
        <v>630</v>
      </c>
      <c r="I66" s="14">
        <v>1163</v>
      </c>
      <c r="J66" s="8" t="s">
        <v>3</v>
      </c>
      <c r="K66" s="13">
        <f t="shared" si="6"/>
        <v>3477.3700000000003</v>
      </c>
      <c r="L66" s="4"/>
      <c r="M66" s="16">
        <f t="shared" si="7"/>
        <v>33570</v>
      </c>
      <c r="N66" s="13">
        <f t="shared" si="8"/>
        <v>204294.74000000002</v>
      </c>
    </row>
    <row r="67" spans="1:14" ht="15" customHeight="1" x14ac:dyDescent="0.25">
      <c r="A67" s="13">
        <v>3.09</v>
      </c>
      <c r="B67" s="18">
        <v>90442</v>
      </c>
      <c r="C67" s="14">
        <v>168133</v>
      </c>
      <c r="D67" s="8" t="s">
        <v>4</v>
      </c>
      <c r="E67" s="13">
        <f>IF(D67="s",C67*A67,B67*A67)</f>
        <v>279465.77999999997</v>
      </c>
      <c r="F67" s="4"/>
      <c r="G67" s="13">
        <v>3.09</v>
      </c>
      <c r="H67" s="14">
        <v>10152</v>
      </c>
      <c r="I67" s="14">
        <v>17172</v>
      </c>
      <c r="J67" s="8" t="s">
        <v>4</v>
      </c>
      <c r="K67" s="13">
        <f>IF(J67="s",I67*G67,H67*G67)</f>
        <v>31369.68</v>
      </c>
      <c r="L67" s="4"/>
      <c r="M67" s="16">
        <f t="shared" si="7"/>
        <v>100594</v>
      </c>
      <c r="N67" s="13">
        <f t="shared" si="8"/>
        <v>310835.45999999996</v>
      </c>
    </row>
    <row r="68" spans="1:14" ht="15" customHeight="1" x14ac:dyDescent="0.25">
      <c r="A68" s="13">
        <v>3.24</v>
      </c>
      <c r="B68" s="14">
        <v>126612</v>
      </c>
      <c r="C68" s="14">
        <v>243685</v>
      </c>
      <c r="D68" s="8" t="s">
        <v>3</v>
      </c>
      <c r="E68" s="13">
        <f>IF(D68="s",C68*A68,B68*A68)</f>
        <v>789539.4</v>
      </c>
      <c r="F68" s="4"/>
      <c r="G68" s="22">
        <v>3.24</v>
      </c>
      <c r="H68" s="14">
        <v>4912</v>
      </c>
      <c r="I68" s="14">
        <v>22635</v>
      </c>
      <c r="J68" s="8" t="s">
        <v>3</v>
      </c>
      <c r="K68" s="13">
        <f>IF(J68="s",I68*G68,H68*G68)</f>
        <v>73337.400000000009</v>
      </c>
      <c r="L68" s="4"/>
      <c r="M68" s="16">
        <f t="shared" si="7"/>
        <v>131524</v>
      </c>
      <c r="N68" s="13">
        <f t="shared" si="8"/>
        <v>862876.8</v>
      </c>
    </row>
    <row r="69" spans="1:14" x14ac:dyDescent="0.25">
      <c r="A69" s="13">
        <v>3.395</v>
      </c>
      <c r="B69" s="16">
        <v>131565</v>
      </c>
      <c r="C69" s="16">
        <v>201142</v>
      </c>
      <c r="D69" s="8" t="s">
        <v>4</v>
      </c>
      <c r="E69" s="13">
        <f>IF(D69="s",C69*A69,B69*A69)</f>
        <v>446663.17499999999</v>
      </c>
      <c r="F69" s="4"/>
      <c r="G69" s="13">
        <v>3.395</v>
      </c>
      <c r="H69" s="16">
        <v>18332</v>
      </c>
      <c r="I69" s="16">
        <v>27552</v>
      </c>
      <c r="J69" s="8" t="s">
        <v>4</v>
      </c>
      <c r="K69" s="13">
        <f>IF(J69="s",I69*G69,H69*G69)</f>
        <v>62237.14</v>
      </c>
      <c r="L69" s="4"/>
      <c r="M69" s="16">
        <f t="shared" si="7"/>
        <v>149897</v>
      </c>
      <c r="N69" s="13">
        <f t="shared" si="8"/>
        <v>508900.315</v>
      </c>
    </row>
    <row r="70" spans="1:14" x14ac:dyDescent="0.25">
      <c r="A70" s="13">
        <v>3.48</v>
      </c>
      <c r="B70" s="16">
        <v>94004</v>
      </c>
      <c r="C70" s="16">
        <v>138638</v>
      </c>
      <c r="D70" s="8" t="s">
        <v>4</v>
      </c>
      <c r="E70" s="13">
        <f>IF(D70="s",C70*A70,B70*A70)</f>
        <v>327133.92</v>
      </c>
      <c r="F70" s="4"/>
      <c r="G70" s="13">
        <v>3.48</v>
      </c>
      <c r="H70" s="16">
        <v>12259</v>
      </c>
      <c r="I70" s="16">
        <v>16546</v>
      </c>
      <c r="J70" s="8" t="s">
        <v>4</v>
      </c>
      <c r="K70" s="13">
        <f>IF(J70="s",I70*G70,H70*G70)</f>
        <v>42661.32</v>
      </c>
      <c r="L70" s="4"/>
      <c r="M70" s="16">
        <f t="shared" si="7"/>
        <v>106263</v>
      </c>
      <c r="N70" s="13">
        <f t="shared" si="8"/>
        <v>369795.24</v>
      </c>
    </row>
    <row r="71" spans="1:14" x14ac:dyDescent="0.25">
      <c r="A71" s="24" t="s">
        <v>8</v>
      </c>
      <c r="B71" s="16">
        <v>5043563.4800000004</v>
      </c>
      <c r="C71" s="16">
        <f>SUM(C3:C70)</f>
        <v>8456409.2199999988</v>
      </c>
      <c r="D71" s="28"/>
      <c r="E71" s="13">
        <f>SUM(E3:E70)</f>
        <v>12842851.975</v>
      </c>
      <c r="F71" s="4"/>
      <c r="G71" s="13"/>
      <c r="H71" s="16">
        <v>283704.90999999997</v>
      </c>
      <c r="I71" s="16">
        <v>544923.79</v>
      </c>
      <c r="J71" s="28"/>
      <c r="K71" s="13">
        <f>SUM(K3:K70)</f>
        <v>1143576.6065000002</v>
      </c>
      <c r="L71" s="4"/>
      <c r="M71" s="16">
        <f>SUM(M3:M70)</f>
        <v>5323584.290000001</v>
      </c>
      <c r="N71" s="13">
        <f>SUM(N3:N70)</f>
        <v>13986428.581499998</v>
      </c>
    </row>
    <row r="72" spans="1:14" x14ac:dyDescent="0.25">
      <c r="A72" s="24" t="s">
        <v>0</v>
      </c>
      <c r="B72" s="16"/>
      <c r="C72" s="16"/>
      <c r="D72" s="28"/>
      <c r="E72" s="13">
        <f>E71/B71</f>
        <v>2.5463845207714129</v>
      </c>
      <c r="F72" s="4"/>
      <c r="G72" s="13"/>
      <c r="H72" s="16"/>
      <c r="I72" s="16"/>
      <c r="J72" s="28"/>
      <c r="K72" s="13">
        <f>K71/H71</f>
        <v>4.0308664608589266</v>
      </c>
      <c r="L72" s="4"/>
      <c r="M72" s="16"/>
      <c r="N72" s="13">
        <f>N71/M71</f>
        <v>2.6272578435120439</v>
      </c>
    </row>
    <row r="73" spans="1:14" ht="30" x14ac:dyDescent="0.25">
      <c r="B73" s="26" t="s">
        <v>16</v>
      </c>
      <c r="E73" s="25">
        <v>2545543.5396507559</v>
      </c>
      <c r="F73" s="7"/>
      <c r="K73" s="25">
        <v>27995.470892592137</v>
      </c>
      <c r="L73" s="7"/>
      <c r="N73" s="25">
        <f>K73+E73</f>
        <v>2573539.0105433483</v>
      </c>
    </row>
    <row r="74" spans="1:14" ht="15.75" thickBot="1" x14ac:dyDescent="0.3">
      <c r="B74" s="27" t="s">
        <v>17</v>
      </c>
      <c r="E74" s="19">
        <f>E73+E71</f>
        <v>15388395.514650755</v>
      </c>
      <c r="F74" s="7"/>
      <c r="K74" s="19">
        <f>K73+K71</f>
        <v>1171572.0773925923</v>
      </c>
      <c r="L74" s="7"/>
      <c r="N74" s="19">
        <f>N73+N71</f>
        <v>16559967.592043346</v>
      </c>
    </row>
    <row r="75" spans="1:14" ht="15.75" thickBot="1" x14ac:dyDescent="0.3">
      <c r="B75" s="27" t="s">
        <v>5</v>
      </c>
      <c r="E75" s="21">
        <f>E74/B71</f>
        <v>3.0510958324749295</v>
      </c>
      <c r="F75" s="7"/>
      <c r="K75" s="21">
        <f>K74/H71</f>
        <v>4.1295445940381938</v>
      </c>
      <c r="L75" s="7"/>
      <c r="M75" t="s">
        <v>13</v>
      </c>
      <c r="N75" s="21">
        <f>N74/M71</f>
        <v>3.110680077546653</v>
      </c>
    </row>
    <row r="76" spans="1:14" x14ac:dyDescent="0.25">
      <c r="F76" s="7"/>
      <c r="L76" s="7"/>
      <c r="M76" t="s">
        <v>14</v>
      </c>
      <c r="N76" s="23">
        <v>1.131</v>
      </c>
    </row>
    <row r="77" spans="1:14" x14ac:dyDescent="0.25">
      <c r="M77" t="s">
        <v>15</v>
      </c>
      <c r="N77" s="23">
        <f>SUM(N75:N76)</f>
        <v>4.2416800775466532</v>
      </c>
    </row>
  </sheetData>
  <sortState xmlns:xlrd2="http://schemas.microsoft.com/office/spreadsheetml/2017/richdata2" ref="A3:N70">
    <sortCondition ref="A3:A70"/>
  </sortState>
  <mergeCells count="3">
    <mergeCell ref="A1:E1"/>
    <mergeCell ref="M1:N1"/>
    <mergeCell ref="G1:K1"/>
  </mergeCells>
  <conditionalFormatting sqref="G24 G49 G3 G21 G27 G37 G51:G52 G19 G54:G55 G33:G34 G58:G60 G41:G46 G9:G13 G69:G70">
    <cfRule type="expression" dxfId="3" priority="66" stopIfTrue="1">
      <formula>F3&lt;&gt;""</formula>
    </cfRule>
  </conditionalFormatting>
  <conditionalFormatting sqref="G30 G26 G15:G18">
    <cfRule type="expression" dxfId="2" priority="65">
      <formula>F15&lt;&gt;""</formula>
    </cfRule>
  </conditionalFormatting>
  <dataValidations disablePrompts="1" count="2">
    <dataValidation type="decimal" allowBlank="1" showErrorMessage="1" error="Please enter a positive number with only one digit past the decimal (half rounding is to occur per call, to the tenth of a minute, such that 1.25 becomes 1.3 and 1.24 becomes 1.2)" sqref="G28:I28 B26 A30:C30 G15:I16 H67:I68 G30:I30 G3:G5 B15:B16 B54 G26:I26 C28 H54 B67:C68 G27 A58:A70 G58:G70 A7:A13 G7:G13 A15:A19 G17:G19 G31:G37 G39:G49 A31:A49 A51:A55 G51:G55 G21:G24 A21:A28 A3:A5" xr:uid="{5F46E01C-6D1F-4595-B79C-F032D831726B}">
      <formula1>0</formula1>
      <formula2>999999999</formula2>
    </dataValidation>
    <dataValidation operator="greaterThan" allowBlank="1" showErrorMessage="1" error="Please enter a positive whole number" sqref="H21:I21 H24:I24 I23 H55 B3:C5 B55 H22:H23 B27:B28 I70 H27:I27 H69:I69 B21:C21 J46 D46 B51:C51 H51:I51 B69:C70 H70 B58:C66 H58:I66 B7:C13 H17:I19 B17:B19 H33:I37 H39:I49 B33:C49 C52:C55 I52:I55 B52:B53 H52:H53 B22:B25 C23:C27 C14:C19 H7:I14 B14 H3:I5" xr:uid="{124CF308-C525-4F26-B315-A5F26ED718AB}"/>
  </dataValidations>
  <pageMargins left="0.2" right="0.2" top="0.75" bottom="0.75" header="0.3" footer="0.3"/>
  <pageSetup scale="76" fitToHeight="2" orientation="landscape" r:id="rId1"/>
  <headerFooter>
    <oddHeader>&amp;C&amp;"-,Bold"&amp;16Exhibit 1-1&amp;R&amp;"-,Bold"May 1, 2019
interstate TRS Fund Annual Report</oddHeader>
    <oddFooter>&amp;C&amp;P of &amp;N</oddFooter>
  </headerFooter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230D3-07CF-4139-8865-D01FC1CAFDF1}">
  <dimension ref="A1:E71"/>
  <sheetViews>
    <sheetView zoomScale="90" zoomScaleNormal="90" workbookViewId="0">
      <selection activeCell="F19" sqref="F19"/>
    </sheetView>
  </sheetViews>
  <sheetFormatPr defaultRowHeight="15" x14ac:dyDescent="0.25"/>
  <cols>
    <col min="1" max="1" width="9.140625" style="19"/>
    <col min="2" max="3" width="16.140625" style="20" customWidth="1"/>
    <col min="4" max="4" width="12.42578125" style="8" bestFit="1" customWidth="1"/>
    <col min="5" max="5" width="16.140625" style="19" bestFit="1" customWidth="1"/>
  </cols>
  <sheetData>
    <row r="1" spans="1:5" ht="15.75" thickBot="1" x14ac:dyDescent="0.3">
      <c r="A1" s="244" t="s">
        <v>9</v>
      </c>
      <c r="B1" s="244"/>
      <c r="C1" s="244"/>
      <c r="D1" s="244"/>
      <c r="E1" s="244"/>
    </row>
    <row r="2" spans="1:5" ht="30.75" thickTop="1" x14ac:dyDescent="0.25">
      <c r="A2" s="9" t="s">
        <v>5</v>
      </c>
      <c r="B2" s="11" t="s">
        <v>1</v>
      </c>
      <c r="C2" s="11" t="s">
        <v>2</v>
      </c>
      <c r="D2" s="10" t="s">
        <v>11</v>
      </c>
      <c r="E2" s="12" t="s">
        <v>12</v>
      </c>
    </row>
    <row r="3" spans="1:5" x14ac:dyDescent="0.25">
      <c r="A3" s="22">
        <v>0</v>
      </c>
      <c r="B3" s="14">
        <v>18051.559999999994</v>
      </c>
      <c r="C3" s="14">
        <v>1982</v>
      </c>
      <c r="D3" s="34"/>
      <c r="E3" s="13">
        <f t="shared" ref="E3:E34" si="0">IF(D3="s",C3*A3,B3*A3)</f>
        <v>0</v>
      </c>
    </row>
    <row r="4" spans="1:5" x14ac:dyDescent="0.25">
      <c r="A4" s="22">
        <v>1.59</v>
      </c>
      <c r="B4" s="14">
        <v>2393</v>
      </c>
      <c r="C4" s="14">
        <v>2880</v>
      </c>
      <c r="D4" s="34" t="s">
        <v>3</v>
      </c>
      <c r="E4" s="13">
        <f t="shared" si="0"/>
        <v>4579.2</v>
      </c>
    </row>
    <row r="5" spans="1:5" x14ac:dyDescent="0.25">
      <c r="A5" s="22">
        <v>1.63</v>
      </c>
      <c r="B5" s="14">
        <v>107264</v>
      </c>
      <c r="C5" s="14">
        <v>126849</v>
      </c>
      <c r="D5" s="34" t="s">
        <v>3</v>
      </c>
      <c r="E5" s="13">
        <f t="shared" si="0"/>
        <v>206763.87</v>
      </c>
    </row>
    <row r="6" spans="1:5" x14ac:dyDescent="0.25">
      <c r="A6" s="22">
        <v>1.65</v>
      </c>
      <c r="B6" s="14">
        <v>40683</v>
      </c>
      <c r="C6" s="14">
        <v>46903</v>
      </c>
      <c r="D6" s="35" t="s">
        <v>3</v>
      </c>
      <c r="E6" s="13">
        <f t="shared" si="0"/>
        <v>77389.95</v>
      </c>
    </row>
    <row r="7" spans="1:5" x14ac:dyDescent="0.25">
      <c r="A7" s="22">
        <v>1.66</v>
      </c>
      <c r="B7" s="14">
        <v>68378</v>
      </c>
      <c r="C7" s="14">
        <v>79446</v>
      </c>
      <c r="D7" s="34" t="s">
        <v>3</v>
      </c>
      <c r="E7" s="13">
        <f t="shared" si="0"/>
        <v>131880.35999999999</v>
      </c>
    </row>
    <row r="8" spans="1:5" x14ac:dyDescent="0.25">
      <c r="A8" s="22">
        <v>1.67</v>
      </c>
      <c r="B8" s="16">
        <v>334077</v>
      </c>
      <c r="C8" s="14">
        <v>392058</v>
      </c>
      <c r="D8" s="34" t="s">
        <v>3</v>
      </c>
      <c r="E8" s="13">
        <f t="shared" si="0"/>
        <v>654736.86</v>
      </c>
    </row>
    <row r="9" spans="1:5" x14ac:dyDescent="0.25">
      <c r="A9" s="22">
        <v>1.69</v>
      </c>
      <c r="B9" s="14">
        <v>446341</v>
      </c>
      <c r="C9" s="14">
        <v>533392</v>
      </c>
      <c r="D9" s="34" t="s">
        <v>3</v>
      </c>
      <c r="E9" s="13">
        <f t="shared" si="0"/>
        <v>901432.48</v>
      </c>
    </row>
    <row r="10" spans="1:5" x14ac:dyDescent="0.25">
      <c r="A10" s="22">
        <v>1.69</v>
      </c>
      <c r="B10" s="14">
        <v>483291</v>
      </c>
      <c r="C10" s="14">
        <v>561998</v>
      </c>
      <c r="D10" s="34" t="s">
        <v>3</v>
      </c>
      <c r="E10" s="13">
        <f t="shared" si="0"/>
        <v>949776.62</v>
      </c>
    </row>
    <row r="11" spans="1:5" x14ac:dyDescent="0.25">
      <c r="A11" s="13">
        <v>1.69</v>
      </c>
      <c r="B11" s="14">
        <v>484705</v>
      </c>
      <c r="C11" s="14">
        <v>578986</v>
      </c>
      <c r="D11" s="34" t="s">
        <v>3</v>
      </c>
      <c r="E11" s="13">
        <f t="shared" si="0"/>
        <v>978486.34</v>
      </c>
    </row>
    <row r="12" spans="1:5" x14ac:dyDescent="0.25">
      <c r="A12" s="22">
        <v>1.69</v>
      </c>
      <c r="B12" s="14">
        <v>689784.68</v>
      </c>
      <c r="C12" s="14">
        <v>815671</v>
      </c>
      <c r="D12" s="34" t="s">
        <v>3</v>
      </c>
      <c r="E12" s="13">
        <f t="shared" si="0"/>
        <v>1378483.99</v>
      </c>
    </row>
    <row r="13" spans="1:5" x14ac:dyDescent="0.25">
      <c r="A13" s="22">
        <v>1.7</v>
      </c>
      <c r="B13" s="14">
        <v>4860</v>
      </c>
      <c r="C13" s="14">
        <v>6214</v>
      </c>
      <c r="D13" s="34" t="s">
        <v>3</v>
      </c>
      <c r="E13" s="13">
        <f t="shared" si="0"/>
        <v>10563.8</v>
      </c>
    </row>
    <row r="14" spans="1:5" x14ac:dyDescent="0.25">
      <c r="A14" s="13">
        <v>1.71</v>
      </c>
      <c r="B14" s="16">
        <v>17414</v>
      </c>
      <c r="C14" s="16">
        <v>23671</v>
      </c>
      <c r="D14" s="34" t="s">
        <v>3</v>
      </c>
      <c r="E14" s="13">
        <f t="shared" si="0"/>
        <v>40477.409999999996</v>
      </c>
    </row>
    <row r="15" spans="1:5" x14ac:dyDescent="0.25">
      <c r="A15" s="22">
        <v>1.71</v>
      </c>
      <c r="B15" s="30">
        <v>40141</v>
      </c>
      <c r="C15" s="14">
        <v>46165</v>
      </c>
      <c r="D15" s="34" t="s">
        <v>3</v>
      </c>
      <c r="E15" s="13">
        <f t="shared" si="0"/>
        <v>78942.149999999994</v>
      </c>
    </row>
    <row r="16" spans="1:5" x14ac:dyDescent="0.25">
      <c r="A16" s="22">
        <v>1.72</v>
      </c>
      <c r="B16" s="30">
        <v>178169</v>
      </c>
      <c r="C16" s="14">
        <v>217249</v>
      </c>
      <c r="D16" s="34" t="s">
        <v>3</v>
      </c>
      <c r="E16" s="13">
        <f t="shared" si="0"/>
        <v>373668.27999999997</v>
      </c>
    </row>
    <row r="17" spans="1:5" x14ac:dyDescent="0.25">
      <c r="A17" s="22">
        <v>1.72</v>
      </c>
      <c r="B17" s="14">
        <v>84570</v>
      </c>
      <c r="C17" s="14">
        <v>98720</v>
      </c>
      <c r="D17" s="34" t="s">
        <v>3</v>
      </c>
      <c r="E17" s="13">
        <f t="shared" si="0"/>
        <v>169798.39999999999</v>
      </c>
    </row>
    <row r="18" spans="1:5" x14ac:dyDescent="0.25">
      <c r="A18" s="22">
        <v>1.72</v>
      </c>
      <c r="B18" s="14">
        <v>1641</v>
      </c>
      <c r="C18" s="14">
        <v>1941</v>
      </c>
      <c r="D18" s="34" t="s">
        <v>3</v>
      </c>
      <c r="E18" s="13">
        <f t="shared" si="0"/>
        <v>3338.52</v>
      </c>
    </row>
    <row r="19" spans="1:5" x14ac:dyDescent="0.25">
      <c r="A19" s="22">
        <v>1.73</v>
      </c>
      <c r="B19" s="14">
        <v>799372</v>
      </c>
      <c r="C19" s="14">
        <v>936684</v>
      </c>
      <c r="D19" s="34" t="s">
        <v>3</v>
      </c>
      <c r="E19" s="13">
        <f t="shared" si="0"/>
        <v>1620463.32</v>
      </c>
    </row>
    <row r="20" spans="1:5" x14ac:dyDescent="0.25">
      <c r="A20" s="22">
        <v>1.73</v>
      </c>
      <c r="B20" s="14">
        <v>321963</v>
      </c>
      <c r="C20" s="14">
        <v>384249</v>
      </c>
      <c r="D20" s="34" t="s">
        <v>3</v>
      </c>
      <c r="E20" s="13">
        <f t="shared" si="0"/>
        <v>664750.77</v>
      </c>
    </row>
    <row r="21" spans="1:5" x14ac:dyDescent="0.25">
      <c r="A21" s="13">
        <v>1.73</v>
      </c>
      <c r="B21" s="14">
        <v>26580</v>
      </c>
      <c r="C21" s="14">
        <v>31312</v>
      </c>
      <c r="D21" s="34" t="s">
        <v>3</v>
      </c>
      <c r="E21" s="13">
        <f t="shared" si="0"/>
        <v>54169.760000000002</v>
      </c>
    </row>
    <row r="22" spans="1:5" x14ac:dyDescent="0.25">
      <c r="A22" s="22">
        <v>1.74</v>
      </c>
      <c r="B22" s="29">
        <v>6218.5000000000009</v>
      </c>
      <c r="C22" s="14">
        <v>9542.8700000000008</v>
      </c>
      <c r="D22" s="34" t="s">
        <v>3</v>
      </c>
      <c r="E22" s="13">
        <f t="shared" si="0"/>
        <v>16604.593800000002</v>
      </c>
    </row>
    <row r="23" spans="1:5" x14ac:dyDescent="0.25">
      <c r="A23" s="22">
        <v>1.75</v>
      </c>
      <c r="B23" s="14">
        <v>98551</v>
      </c>
      <c r="C23" s="14">
        <v>117065</v>
      </c>
      <c r="D23" s="34" t="s">
        <v>3</v>
      </c>
      <c r="E23" s="13">
        <f t="shared" si="0"/>
        <v>204863.75</v>
      </c>
    </row>
    <row r="24" spans="1:5" x14ac:dyDescent="0.25">
      <c r="A24" s="13">
        <v>1.76</v>
      </c>
      <c r="B24" s="14">
        <v>16454</v>
      </c>
      <c r="C24" s="14">
        <v>18968</v>
      </c>
      <c r="D24" s="34" t="s">
        <v>3</v>
      </c>
      <c r="E24" s="13">
        <f t="shared" si="0"/>
        <v>33383.68</v>
      </c>
    </row>
    <row r="25" spans="1:5" x14ac:dyDescent="0.25">
      <c r="A25" s="22">
        <v>1.78</v>
      </c>
      <c r="B25" s="14">
        <v>181069</v>
      </c>
      <c r="C25" s="14">
        <v>217022</v>
      </c>
      <c r="D25" s="34" t="s">
        <v>3</v>
      </c>
      <c r="E25" s="13">
        <f t="shared" si="0"/>
        <v>386299.16000000003</v>
      </c>
    </row>
    <row r="26" spans="1:5" x14ac:dyDescent="0.25">
      <c r="A26" s="22">
        <v>1.78</v>
      </c>
      <c r="B26" s="14">
        <v>57189</v>
      </c>
      <c r="C26" s="18">
        <v>69296</v>
      </c>
      <c r="D26" s="34" t="s">
        <v>3</v>
      </c>
      <c r="E26" s="13">
        <f t="shared" si="0"/>
        <v>123346.88</v>
      </c>
    </row>
    <row r="27" spans="1:5" x14ac:dyDescent="0.25">
      <c r="A27" s="22">
        <v>1.78</v>
      </c>
      <c r="B27" s="14">
        <v>67479</v>
      </c>
      <c r="C27" s="14">
        <v>83586</v>
      </c>
      <c r="D27" s="34" t="s">
        <v>3</v>
      </c>
      <c r="E27" s="13">
        <f t="shared" si="0"/>
        <v>148783.08000000002</v>
      </c>
    </row>
    <row r="28" spans="1:5" x14ac:dyDescent="0.25">
      <c r="A28" s="22">
        <v>1.78</v>
      </c>
      <c r="B28" s="14">
        <v>43326</v>
      </c>
      <c r="C28" s="14">
        <v>50321</v>
      </c>
      <c r="D28" s="34" t="s">
        <v>3</v>
      </c>
      <c r="E28" s="13">
        <f t="shared" si="0"/>
        <v>89571.38</v>
      </c>
    </row>
    <row r="29" spans="1:5" x14ac:dyDescent="0.25">
      <c r="A29" s="22">
        <v>1.79</v>
      </c>
      <c r="B29" s="29">
        <v>1407.4900000000002</v>
      </c>
      <c r="C29" s="14">
        <v>1967.46</v>
      </c>
      <c r="D29" s="34" t="s">
        <v>3</v>
      </c>
      <c r="E29" s="13">
        <f t="shared" si="0"/>
        <v>3521.7534000000001</v>
      </c>
    </row>
    <row r="30" spans="1:5" x14ac:dyDescent="0.25">
      <c r="A30" s="22">
        <v>1.79</v>
      </c>
      <c r="B30" s="14">
        <v>47872</v>
      </c>
      <c r="C30" s="14">
        <v>56233</v>
      </c>
      <c r="D30" s="34" t="s">
        <v>3</v>
      </c>
      <c r="E30" s="13">
        <f t="shared" si="0"/>
        <v>100657.07</v>
      </c>
    </row>
    <row r="31" spans="1:5" x14ac:dyDescent="0.25">
      <c r="A31" s="22">
        <v>1.8</v>
      </c>
      <c r="B31" s="14">
        <v>36200.759999999995</v>
      </c>
      <c r="C31" s="14">
        <v>43418</v>
      </c>
      <c r="D31" s="34" t="s">
        <v>3</v>
      </c>
      <c r="E31" s="13">
        <f t="shared" si="0"/>
        <v>78152.400000000009</v>
      </c>
    </row>
    <row r="32" spans="1:5" x14ac:dyDescent="0.25">
      <c r="A32" s="22">
        <v>1.81</v>
      </c>
      <c r="B32" s="14">
        <v>80441</v>
      </c>
      <c r="C32" s="14">
        <v>93792</v>
      </c>
      <c r="D32" s="34" t="s">
        <v>3</v>
      </c>
      <c r="E32" s="13">
        <f t="shared" si="0"/>
        <v>169763.52000000002</v>
      </c>
    </row>
    <row r="33" spans="1:5" x14ac:dyDescent="0.25">
      <c r="A33" s="13">
        <v>1.845</v>
      </c>
      <c r="B33" s="16">
        <v>111146</v>
      </c>
      <c r="C33" s="16">
        <v>136702</v>
      </c>
      <c r="D33" s="34" t="s">
        <v>4</v>
      </c>
      <c r="E33" s="13">
        <f t="shared" si="0"/>
        <v>205064.37</v>
      </c>
    </row>
    <row r="34" spans="1:5" x14ac:dyDescent="0.25">
      <c r="A34" s="22">
        <v>1.85</v>
      </c>
      <c r="B34" s="14">
        <v>3740</v>
      </c>
      <c r="C34" s="14">
        <v>5058</v>
      </c>
      <c r="D34" s="34" t="s">
        <v>3</v>
      </c>
      <c r="E34" s="13">
        <f t="shared" si="0"/>
        <v>9357.3000000000011</v>
      </c>
    </row>
    <row r="35" spans="1:5" x14ac:dyDescent="0.25">
      <c r="A35" s="22">
        <v>1.85</v>
      </c>
      <c r="B35" s="14">
        <v>77923</v>
      </c>
      <c r="C35" s="14">
        <v>94036</v>
      </c>
      <c r="D35" s="34" t="s">
        <v>3</v>
      </c>
      <c r="E35" s="13">
        <f t="shared" ref="E35:E66" si="1">IF(D35="s",C35*A35,B35*A35)</f>
        <v>173966.6</v>
      </c>
    </row>
    <row r="36" spans="1:5" x14ac:dyDescent="0.25">
      <c r="A36" s="22">
        <v>1.85</v>
      </c>
      <c r="B36" s="14">
        <v>175735</v>
      </c>
      <c r="C36" s="14">
        <v>210022</v>
      </c>
      <c r="D36" s="34" t="s">
        <v>3</v>
      </c>
      <c r="E36" s="13">
        <f t="shared" si="1"/>
        <v>388540.7</v>
      </c>
    </row>
    <row r="37" spans="1:5" x14ac:dyDescent="0.25">
      <c r="A37" s="13">
        <v>1.85</v>
      </c>
      <c r="B37" s="14">
        <v>41238</v>
      </c>
      <c r="C37" s="14">
        <v>48061</v>
      </c>
      <c r="D37" s="34" t="s">
        <v>4</v>
      </c>
      <c r="E37" s="13">
        <f t="shared" si="1"/>
        <v>76290.3</v>
      </c>
    </row>
    <row r="38" spans="1:5" x14ac:dyDescent="0.25">
      <c r="A38" s="22">
        <v>1.85</v>
      </c>
      <c r="B38" s="14">
        <v>44975.98</v>
      </c>
      <c r="C38" s="14">
        <v>53364</v>
      </c>
      <c r="D38" s="34" t="s">
        <v>3</v>
      </c>
      <c r="E38" s="13">
        <f t="shared" si="1"/>
        <v>98723.400000000009</v>
      </c>
    </row>
    <row r="39" spans="1:5" x14ac:dyDescent="0.25">
      <c r="A39" s="22">
        <v>1.88</v>
      </c>
      <c r="B39" s="14">
        <v>293963</v>
      </c>
      <c r="C39" s="14">
        <v>340184</v>
      </c>
      <c r="D39" s="34" t="s">
        <v>3</v>
      </c>
      <c r="E39" s="13">
        <f t="shared" si="1"/>
        <v>639545.91999999993</v>
      </c>
    </row>
    <row r="40" spans="1:5" x14ac:dyDescent="0.25">
      <c r="A40" s="13">
        <v>1.89</v>
      </c>
      <c r="B40" s="14">
        <v>523766</v>
      </c>
      <c r="C40" s="14">
        <v>607581</v>
      </c>
      <c r="D40" s="34" t="s">
        <v>4</v>
      </c>
      <c r="E40" s="13">
        <f t="shared" si="1"/>
        <v>989917.74</v>
      </c>
    </row>
    <row r="41" spans="1:5" x14ac:dyDescent="0.25">
      <c r="A41" s="13">
        <v>1.89</v>
      </c>
      <c r="B41" s="14">
        <v>44009</v>
      </c>
      <c r="C41" s="14">
        <v>52251</v>
      </c>
      <c r="D41" s="34" t="s">
        <v>4</v>
      </c>
      <c r="E41" s="13">
        <f t="shared" si="1"/>
        <v>83177.009999999995</v>
      </c>
    </row>
    <row r="42" spans="1:5" x14ac:dyDescent="0.25">
      <c r="A42" s="13">
        <v>1.9</v>
      </c>
      <c r="B42" s="16">
        <v>333041</v>
      </c>
      <c r="C42" s="16">
        <v>374431</v>
      </c>
      <c r="D42" s="34" t="s">
        <v>4</v>
      </c>
      <c r="E42" s="13">
        <f t="shared" si="1"/>
        <v>632777.9</v>
      </c>
    </row>
    <row r="43" spans="1:5" x14ac:dyDescent="0.25">
      <c r="A43" s="13">
        <v>1.91</v>
      </c>
      <c r="B43" s="14">
        <v>780439</v>
      </c>
      <c r="C43" s="14">
        <v>928595</v>
      </c>
      <c r="D43" s="34" t="s">
        <v>4</v>
      </c>
      <c r="E43" s="13">
        <f t="shared" si="1"/>
        <v>1490638.49</v>
      </c>
    </row>
    <row r="44" spans="1:5" x14ac:dyDescent="0.25">
      <c r="A44" s="22">
        <v>1.92</v>
      </c>
      <c r="B44" s="14">
        <v>77128</v>
      </c>
      <c r="C44" s="14">
        <v>93253</v>
      </c>
      <c r="D44" s="34" t="s">
        <v>4</v>
      </c>
      <c r="E44" s="13">
        <f t="shared" si="1"/>
        <v>148085.75999999998</v>
      </c>
    </row>
    <row r="45" spans="1:5" x14ac:dyDescent="0.25">
      <c r="A45" s="13">
        <v>1.93</v>
      </c>
      <c r="B45" s="14">
        <v>41994</v>
      </c>
      <c r="C45" s="14">
        <v>51377.05</v>
      </c>
      <c r="D45" s="34" t="s">
        <v>4</v>
      </c>
      <c r="E45" s="13">
        <f t="shared" si="1"/>
        <v>81048.42</v>
      </c>
    </row>
    <row r="46" spans="1:5" x14ac:dyDescent="0.25">
      <c r="A46" s="13">
        <v>1.94</v>
      </c>
      <c r="B46" s="14">
        <v>441423</v>
      </c>
      <c r="C46" s="14">
        <v>517173</v>
      </c>
      <c r="D46" s="34" t="s">
        <v>4</v>
      </c>
      <c r="E46" s="13">
        <f t="shared" si="1"/>
        <v>856360.62</v>
      </c>
    </row>
    <row r="47" spans="1:5" x14ac:dyDescent="0.25">
      <c r="A47" s="13">
        <v>1.94</v>
      </c>
      <c r="B47" s="14">
        <v>122969</v>
      </c>
      <c r="C47" s="14">
        <v>145409</v>
      </c>
      <c r="D47" s="34" t="s">
        <v>4</v>
      </c>
      <c r="E47" s="13">
        <f t="shared" si="1"/>
        <v>238559.86</v>
      </c>
    </row>
    <row r="48" spans="1:5" x14ac:dyDescent="0.25">
      <c r="A48" s="13">
        <v>1.95</v>
      </c>
      <c r="B48" s="14">
        <v>240679</v>
      </c>
      <c r="C48" s="14">
        <v>279185</v>
      </c>
      <c r="D48" s="34" t="s">
        <v>4</v>
      </c>
      <c r="E48" s="13">
        <f t="shared" si="1"/>
        <v>469324.05</v>
      </c>
    </row>
    <row r="49" spans="1:5" x14ac:dyDescent="0.25">
      <c r="A49" s="22">
        <v>1.97</v>
      </c>
      <c r="B49" s="14">
        <v>199784</v>
      </c>
      <c r="C49" s="14">
        <v>233915</v>
      </c>
      <c r="D49" s="34" t="s">
        <v>3</v>
      </c>
      <c r="E49" s="13">
        <f t="shared" si="1"/>
        <v>460812.55</v>
      </c>
    </row>
    <row r="50" spans="1:5" x14ac:dyDescent="0.25">
      <c r="A50" s="22">
        <v>1.97</v>
      </c>
      <c r="B50" s="14">
        <v>237476</v>
      </c>
      <c r="C50" s="14">
        <v>286008</v>
      </c>
      <c r="D50" s="34" t="s">
        <v>3</v>
      </c>
      <c r="E50" s="13">
        <f t="shared" si="1"/>
        <v>563435.76</v>
      </c>
    </row>
    <row r="51" spans="1:5" x14ac:dyDescent="0.25">
      <c r="A51" s="13">
        <v>1.97</v>
      </c>
      <c r="B51" s="14">
        <v>673151</v>
      </c>
      <c r="C51" s="14">
        <v>791735</v>
      </c>
      <c r="D51" s="34" t="s">
        <v>4</v>
      </c>
      <c r="E51" s="13">
        <f t="shared" si="1"/>
        <v>1326107.47</v>
      </c>
    </row>
    <row r="52" spans="1:5" x14ac:dyDescent="0.25">
      <c r="A52" s="13">
        <v>1.98</v>
      </c>
      <c r="B52" s="14">
        <v>100238.77</v>
      </c>
      <c r="C52" s="14">
        <v>114081.58</v>
      </c>
      <c r="D52" s="34" t="s">
        <v>4</v>
      </c>
      <c r="E52" s="13">
        <f t="shared" si="1"/>
        <v>198472.76459999999</v>
      </c>
    </row>
    <row r="53" spans="1:5" x14ac:dyDescent="0.25">
      <c r="A53" s="13">
        <v>1.98</v>
      </c>
      <c r="B53" s="16">
        <v>68858</v>
      </c>
      <c r="C53" s="16">
        <v>85091</v>
      </c>
      <c r="D53" s="34" t="s">
        <v>4</v>
      </c>
      <c r="E53" s="13">
        <f t="shared" si="1"/>
        <v>136338.84</v>
      </c>
    </row>
    <row r="54" spans="1:5" x14ac:dyDescent="0.25">
      <c r="A54" s="13">
        <v>1.98</v>
      </c>
      <c r="B54" s="14">
        <v>27301</v>
      </c>
      <c r="C54" s="14">
        <v>31696</v>
      </c>
      <c r="D54" s="34" t="s">
        <v>4</v>
      </c>
      <c r="E54" s="13">
        <f t="shared" si="1"/>
        <v>54055.979999999996</v>
      </c>
    </row>
    <row r="55" spans="1:5" x14ac:dyDescent="0.25">
      <c r="A55" s="13">
        <v>1.98</v>
      </c>
      <c r="B55" s="14">
        <v>604322</v>
      </c>
      <c r="C55" s="14">
        <v>678632</v>
      </c>
      <c r="D55" s="34" t="s">
        <v>4</v>
      </c>
      <c r="E55" s="13">
        <f t="shared" si="1"/>
        <v>1196557.56</v>
      </c>
    </row>
    <row r="56" spans="1:5" x14ac:dyDescent="0.25">
      <c r="A56" s="13">
        <v>1.99</v>
      </c>
      <c r="B56" s="18">
        <v>196111</v>
      </c>
      <c r="C56" s="14">
        <v>229795</v>
      </c>
      <c r="D56" s="34" t="s">
        <v>4</v>
      </c>
      <c r="E56" s="13">
        <f t="shared" si="1"/>
        <v>390260.89</v>
      </c>
    </row>
    <row r="57" spans="1:5" x14ac:dyDescent="0.25">
      <c r="A57" s="13">
        <v>2</v>
      </c>
      <c r="B57" s="14">
        <v>1053122.0900000001</v>
      </c>
      <c r="C57" s="14">
        <v>1251318.93</v>
      </c>
      <c r="D57" s="34" t="s">
        <v>4</v>
      </c>
      <c r="E57" s="13">
        <f t="shared" si="1"/>
        <v>2106244.1800000002</v>
      </c>
    </row>
    <row r="58" spans="1:5" x14ac:dyDescent="0.25">
      <c r="A58" s="22">
        <v>2.0099999999999998</v>
      </c>
      <c r="B58" s="14">
        <v>148808</v>
      </c>
      <c r="C58" s="14">
        <v>173982</v>
      </c>
      <c r="D58" s="34" t="s">
        <v>4</v>
      </c>
      <c r="E58" s="13">
        <f t="shared" si="1"/>
        <v>299104.07999999996</v>
      </c>
    </row>
    <row r="59" spans="1:5" x14ac:dyDescent="0.25">
      <c r="A59" s="13">
        <v>2.02</v>
      </c>
      <c r="B59" s="14">
        <v>109524</v>
      </c>
      <c r="C59" s="14">
        <v>130965</v>
      </c>
      <c r="D59" s="34" t="s">
        <v>4</v>
      </c>
      <c r="E59" s="13">
        <f t="shared" si="1"/>
        <v>221238.48</v>
      </c>
    </row>
    <row r="60" spans="1:5" x14ac:dyDescent="0.25">
      <c r="A60" s="13">
        <v>2.0299999999999998</v>
      </c>
      <c r="B60" s="14">
        <v>31137</v>
      </c>
      <c r="C60" s="14">
        <v>35239</v>
      </c>
      <c r="D60" s="34" t="s">
        <v>4</v>
      </c>
      <c r="E60" s="13">
        <f t="shared" si="1"/>
        <v>63208.109999999993</v>
      </c>
    </row>
    <row r="61" spans="1:5" x14ac:dyDescent="0.25">
      <c r="A61" s="22">
        <v>2.0299999999999998</v>
      </c>
      <c r="B61" s="14">
        <v>19748</v>
      </c>
      <c r="C61" s="14">
        <v>25473</v>
      </c>
      <c r="D61" s="34" t="s">
        <v>4</v>
      </c>
      <c r="E61" s="13">
        <f t="shared" si="1"/>
        <v>40088.439999999995</v>
      </c>
    </row>
    <row r="62" spans="1:5" x14ac:dyDescent="0.25">
      <c r="A62" s="22">
        <v>2.04</v>
      </c>
      <c r="B62" s="14">
        <v>212831</v>
      </c>
      <c r="C62" s="14">
        <v>254680</v>
      </c>
      <c r="D62" s="34" t="s">
        <v>4</v>
      </c>
      <c r="E62" s="13">
        <f t="shared" si="1"/>
        <v>434175.24</v>
      </c>
    </row>
    <row r="63" spans="1:5" x14ac:dyDescent="0.25">
      <c r="A63" s="22">
        <v>2.08</v>
      </c>
      <c r="B63" s="14">
        <v>373482.3</v>
      </c>
      <c r="C63" s="14">
        <v>445342</v>
      </c>
      <c r="D63" s="34" t="s">
        <v>3</v>
      </c>
      <c r="E63" s="13">
        <f t="shared" si="1"/>
        <v>926311.36</v>
      </c>
    </row>
    <row r="64" spans="1:5" x14ac:dyDescent="0.25">
      <c r="A64" s="22">
        <v>2.15</v>
      </c>
      <c r="B64" s="14">
        <v>133552</v>
      </c>
      <c r="C64" s="14">
        <v>165838</v>
      </c>
      <c r="D64" s="34" t="s">
        <v>3</v>
      </c>
      <c r="E64" s="13">
        <f t="shared" si="1"/>
        <v>356551.7</v>
      </c>
    </row>
    <row r="65" spans="1:5" x14ac:dyDescent="0.25">
      <c r="A65" s="22">
        <v>2.2200000000000002</v>
      </c>
      <c r="B65" s="14">
        <v>15331</v>
      </c>
      <c r="C65" s="16">
        <v>18215.3</v>
      </c>
      <c r="D65" s="34" t="s">
        <v>4</v>
      </c>
      <c r="E65" s="13">
        <f t="shared" si="1"/>
        <v>34034.82</v>
      </c>
    </row>
    <row r="66" spans="1:5" x14ac:dyDescent="0.25">
      <c r="A66" s="22">
        <v>3.02</v>
      </c>
      <c r="B66" s="14">
        <v>70057</v>
      </c>
      <c r="C66" s="14">
        <v>85143</v>
      </c>
      <c r="D66" s="34" t="s">
        <v>3</v>
      </c>
      <c r="E66" s="13">
        <f t="shared" si="1"/>
        <v>257131.86000000002</v>
      </c>
    </row>
    <row r="67" spans="1:5" x14ac:dyDescent="0.25">
      <c r="A67" s="24" t="s">
        <v>8</v>
      </c>
      <c r="B67" s="16">
        <v>12414889.130000001</v>
      </c>
      <c r="C67" s="16">
        <f>SUM(C3:C66)</f>
        <v>14621413.190000001</v>
      </c>
      <c r="D67" s="36"/>
      <c r="E67" s="13">
        <f>SUM(E3:E66)</f>
        <v>25300157.871799998</v>
      </c>
    </row>
    <row r="68" spans="1:5" x14ac:dyDescent="0.25">
      <c r="A68" s="24" t="s">
        <v>0</v>
      </c>
      <c r="B68" s="16"/>
      <c r="C68" s="16"/>
      <c r="D68" s="36"/>
      <c r="E68" s="13">
        <f>E67/B67</f>
        <v>2.0378883457495682</v>
      </c>
    </row>
    <row r="69" spans="1:5" ht="30" x14ac:dyDescent="0.25">
      <c r="C69" s="26" t="s">
        <v>16</v>
      </c>
      <c r="E69" s="25">
        <v>3000090.6446565324</v>
      </c>
    </row>
    <row r="70" spans="1:5" ht="15.75" thickBot="1" x14ac:dyDescent="0.3">
      <c r="C70" s="27" t="s">
        <v>17</v>
      </c>
      <c r="E70" s="19">
        <f>E69+E67</f>
        <v>28300248.516456529</v>
      </c>
    </row>
    <row r="71" spans="1:5" ht="15.75" thickBot="1" x14ac:dyDescent="0.3">
      <c r="C71" s="27" t="s">
        <v>5</v>
      </c>
      <c r="E71" s="21">
        <f>E70/B67</f>
        <v>2.2795409785875815</v>
      </c>
    </row>
  </sheetData>
  <sortState xmlns:xlrd2="http://schemas.microsoft.com/office/spreadsheetml/2017/richdata2" ref="A3:E66">
    <sortCondition ref="A3:A66"/>
  </sortState>
  <mergeCells count="1">
    <mergeCell ref="A1:E1"/>
  </mergeCells>
  <conditionalFormatting sqref="A24 A49 A26:A27 A21 A36:A37 A51:A52 A54 A19 A33:A34 A58:A60 A3:A5 A41:A46 A10:A16">
    <cfRule type="expression" dxfId="1" priority="35" stopIfTrue="1">
      <formula>XFD3&lt;&gt;""</formula>
    </cfRule>
  </conditionalFormatting>
  <conditionalFormatting sqref="A28 A30 A17:A18">
    <cfRule type="expression" dxfId="0" priority="34">
      <formula>XFD17&lt;&gt;""</formula>
    </cfRule>
  </conditionalFormatting>
  <dataValidations disablePrompts="1" count="2">
    <dataValidation operator="greaterThan" allowBlank="1" showErrorMessage="1" error="Please enter a positive whole number" sqref="B21:C21 B27 B3:C5 B64:C66 D43 B58:C60 B7:C13 B17:B18 B33:C49 C51:C54 B51:B53 B22:B25 C23:C27 C14:C18 B14" xr:uid="{124CF308-C525-4F26-B315-A5F26ED718AB}"/>
    <dataValidation type="decimal" allowBlank="1" showErrorMessage="1" error="Please enter a positive number with only one digit past the decimal (half rounding is to occur per call, to the tenth of a minute, such that 1.25 becomes 1.3 and 1.24 becomes 1.2)" sqref="B54 A28:C28 B26 A30:C30 A58:A60 A64:A66 A31:A37 A39:A49 A51:A54 A21:A27 A7:A19 A3:A5 B15:B16" xr:uid="{5F46E01C-6D1F-4595-B79C-F032D831726B}">
      <formula1>0</formula1>
      <formula2>999999999</formula2>
    </dataValidation>
  </dataValidations>
  <printOptions horizontalCentered="1"/>
  <pageMargins left="0.7" right="0.7" top="0.75" bottom="0.75" header="0.3" footer="0.3"/>
  <pageSetup orientation="portrait" r:id="rId1"/>
  <headerFooter>
    <oddHeader>&amp;C&amp;"-,Bold"&amp;16Exhibit 1-2&amp;R&amp;"-,Bold"May 1, 2019
interstate TRS Fund Annual Report</oddHeader>
    <oddFooter>&amp;C&amp;P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60076-FBB2-4B03-93E5-5AA736A65223}">
  <sheetPr>
    <pageSetUpPr fitToPage="1"/>
  </sheetPr>
  <dimension ref="A1:G27"/>
  <sheetViews>
    <sheetView topLeftCell="A13" zoomScaleNormal="100" workbookViewId="0">
      <selection activeCell="G17" sqref="G17"/>
    </sheetView>
  </sheetViews>
  <sheetFormatPr defaultRowHeight="15" x14ac:dyDescent="0.25"/>
  <cols>
    <col min="1" max="1" width="32.140625" bestFit="1" customWidth="1"/>
    <col min="2" max="2" width="14.42578125" bestFit="1" customWidth="1"/>
    <col min="3" max="7" width="15.28515625" bestFit="1" customWidth="1"/>
    <col min="8" max="8" width="12.5703125" bestFit="1" customWidth="1"/>
    <col min="9" max="9" width="10" bestFit="1" customWidth="1"/>
  </cols>
  <sheetData>
    <row r="1" spans="1:7" ht="16.5" thickBot="1" x14ac:dyDescent="0.3">
      <c r="A1" s="248" t="s">
        <v>101</v>
      </c>
      <c r="B1" s="249"/>
      <c r="C1" s="249"/>
      <c r="D1" s="249"/>
      <c r="E1" s="249"/>
      <c r="F1" s="249"/>
      <c r="G1" s="250"/>
    </row>
    <row r="2" spans="1:7" ht="30.75" customHeight="1" thickBot="1" x14ac:dyDescent="0.3">
      <c r="A2" s="37"/>
      <c r="B2" s="174" t="s">
        <v>18</v>
      </c>
      <c r="C2" s="174" t="s">
        <v>19</v>
      </c>
      <c r="D2" s="175" t="s">
        <v>37</v>
      </c>
      <c r="E2" s="175" t="s">
        <v>37</v>
      </c>
      <c r="F2" s="251" t="s">
        <v>100</v>
      </c>
      <c r="G2" s="252"/>
    </row>
    <row r="3" spans="1:7" ht="15.75" thickBot="1" x14ac:dyDescent="0.3">
      <c r="A3" s="38" t="s">
        <v>20</v>
      </c>
      <c r="B3" s="176">
        <v>2015</v>
      </c>
      <c r="C3" s="176">
        <v>2016</v>
      </c>
      <c r="D3" s="176">
        <v>2017</v>
      </c>
      <c r="E3" s="176">
        <v>2018</v>
      </c>
      <c r="F3" s="173">
        <v>2019</v>
      </c>
      <c r="G3" s="173">
        <v>2020</v>
      </c>
    </row>
    <row r="4" spans="1:7" x14ac:dyDescent="0.25">
      <c r="A4" s="38" t="s">
        <v>21</v>
      </c>
      <c r="B4" s="39">
        <v>3.8600000000000002E-2</v>
      </c>
      <c r="C4" s="39">
        <v>3.2232434522657866E-2</v>
      </c>
      <c r="D4" s="40">
        <v>2.5314444955764074E-2</v>
      </c>
      <c r="E4" s="41">
        <v>2.3012147986958706E-2</v>
      </c>
      <c r="F4" s="41">
        <v>2.1968837046468927E-2</v>
      </c>
      <c r="G4" s="41">
        <v>2.194393091897831E-2</v>
      </c>
    </row>
    <row r="5" spans="1:7" x14ac:dyDescent="0.25">
      <c r="A5" s="38" t="s">
        <v>22</v>
      </c>
      <c r="B5" s="42">
        <v>0.28189999999999998</v>
      </c>
      <c r="C5" s="42">
        <v>0.26739233493176173</v>
      </c>
      <c r="D5" s="43">
        <v>0.27729287197989261</v>
      </c>
      <c r="E5" s="44">
        <v>0.27251402357892784</v>
      </c>
      <c r="F5" s="44">
        <v>0.30004536202380777</v>
      </c>
      <c r="G5" s="44">
        <v>0.31994476349313017</v>
      </c>
    </row>
    <row r="6" spans="1:7" x14ac:dyDescent="0.25">
      <c r="A6" s="45" t="s">
        <v>23</v>
      </c>
      <c r="B6" s="42">
        <v>5.5899999999999998E-2</v>
      </c>
      <c r="C6" s="42">
        <v>4.8739323118978543E-2</v>
      </c>
      <c r="D6" s="43">
        <v>4.9977595470010044E-2</v>
      </c>
      <c r="E6" s="44">
        <v>5.1555443313085578E-2</v>
      </c>
      <c r="F6" s="44">
        <v>5.1461913487429289E-2</v>
      </c>
      <c r="G6" s="44">
        <v>5.1476279729393601E-2</v>
      </c>
    </row>
    <row r="7" spans="1:7" x14ac:dyDescent="0.25">
      <c r="A7" s="38" t="s">
        <v>24</v>
      </c>
      <c r="B7" s="39">
        <v>0.28299999999999997</v>
      </c>
      <c r="C7" s="39">
        <v>0.15208166467261855</v>
      </c>
      <c r="D7" s="40">
        <v>0.14779532204784165</v>
      </c>
      <c r="E7" s="41">
        <v>0.18117511382225196</v>
      </c>
      <c r="F7" s="41">
        <v>0.19454649649330572</v>
      </c>
      <c r="G7" s="41">
        <v>0.18716919980623198</v>
      </c>
    </row>
    <row r="8" spans="1:7" x14ac:dyDescent="0.25">
      <c r="A8" s="38" t="s">
        <v>25</v>
      </c>
      <c r="B8" s="46">
        <v>4.02E-2</v>
      </c>
      <c r="C8" s="46">
        <v>2.7582253604156018E-2</v>
      </c>
      <c r="D8" s="47">
        <v>2.5422770249618146E-2</v>
      </c>
      <c r="E8" s="41">
        <v>2.530884998142361E-2</v>
      </c>
      <c r="F8" s="41">
        <v>2.5274679938576315E-2</v>
      </c>
      <c r="G8" s="41">
        <v>2.6899768719197036E-2</v>
      </c>
    </row>
    <row r="9" spans="1:7" x14ac:dyDescent="0.25">
      <c r="A9" s="38" t="s">
        <v>26</v>
      </c>
      <c r="B9" s="39">
        <v>5.79E-2</v>
      </c>
      <c r="C9" s="39">
        <v>7.5734882469951317E-2</v>
      </c>
      <c r="D9" s="40">
        <v>8.6328341893126229E-2</v>
      </c>
      <c r="E9" s="41">
        <v>8.0806292490210915E-2</v>
      </c>
      <c r="F9" s="41">
        <v>7.9058362721736705E-2</v>
      </c>
      <c r="G9" s="41">
        <v>7.4599260345564772E-2</v>
      </c>
    </row>
    <row r="10" spans="1:7" x14ac:dyDescent="0.25">
      <c r="A10" s="38" t="s">
        <v>14</v>
      </c>
      <c r="B10" s="39">
        <v>9.0300000000000005E-2</v>
      </c>
      <c r="C10" s="39">
        <v>6.6851081168626356E-2</v>
      </c>
      <c r="D10" s="40">
        <v>4.6497793694781783E-2</v>
      </c>
      <c r="E10" s="41">
        <v>3.3948025544570742E-2</v>
      </c>
      <c r="F10" s="41">
        <v>4.0924326697385861E-2</v>
      </c>
      <c r="G10" s="41">
        <v>3.707216210286874E-2</v>
      </c>
    </row>
    <row r="11" spans="1:7" x14ac:dyDescent="0.25">
      <c r="A11" s="38" t="s">
        <v>27</v>
      </c>
      <c r="B11" s="42">
        <v>0.62590000000000001</v>
      </c>
      <c r="C11" s="42">
        <v>0.59858808154073262</v>
      </c>
      <c r="D11" s="43">
        <v>0.57298133247191707</v>
      </c>
      <c r="E11" s="44">
        <v>0.54368134517513078</v>
      </c>
      <c r="F11" s="44">
        <v>0.53876519185732197</v>
      </c>
      <c r="G11" s="44">
        <v>0.55226340198714108</v>
      </c>
    </row>
    <row r="12" spans="1:7" x14ac:dyDescent="0.25">
      <c r="A12" s="45" t="s">
        <v>28</v>
      </c>
      <c r="B12" s="46">
        <v>1.24E-2</v>
      </c>
      <c r="C12" s="46">
        <v>1.0610501022798237E-2</v>
      </c>
      <c r="D12" s="47"/>
      <c r="E12" s="41"/>
      <c r="F12" s="41"/>
      <c r="G12" s="41"/>
    </row>
    <row r="13" spans="1:7" ht="15.75" thickBot="1" x14ac:dyDescent="0.3">
      <c r="A13" s="45" t="s">
        <v>38</v>
      </c>
      <c r="B13" s="48"/>
      <c r="C13" s="48"/>
      <c r="D13" s="49">
        <v>0.12316104727629519</v>
      </c>
      <c r="E13" s="50">
        <v>0.12120012418925605</v>
      </c>
      <c r="F13" s="50">
        <v>0.12520451702660326</v>
      </c>
      <c r="G13" s="50">
        <v>0.12713687671025056</v>
      </c>
    </row>
    <row r="14" spans="1:7" ht="15.75" thickBot="1" x14ac:dyDescent="0.3">
      <c r="A14" s="51"/>
      <c r="B14" s="52"/>
      <c r="C14" s="52"/>
      <c r="D14" s="53"/>
      <c r="E14" s="54"/>
      <c r="F14" s="53"/>
      <c r="G14" s="54"/>
    </row>
    <row r="15" spans="1:7" ht="15.75" thickBot="1" x14ac:dyDescent="0.3">
      <c r="A15" s="57" t="s">
        <v>29</v>
      </c>
      <c r="B15" s="166">
        <f t="shared" ref="B15:G15" si="0">B5+B6+B11</f>
        <v>0.9637</v>
      </c>
      <c r="C15" s="166">
        <f t="shared" si="0"/>
        <v>0.9147197395914729</v>
      </c>
      <c r="D15" s="166">
        <f t="shared" si="0"/>
        <v>0.9002517999218197</v>
      </c>
      <c r="E15" s="166">
        <f t="shared" si="0"/>
        <v>0.86775081206714422</v>
      </c>
      <c r="F15" s="166">
        <f t="shared" si="0"/>
        <v>0.89027246736855903</v>
      </c>
      <c r="G15" s="58">
        <f t="shared" si="0"/>
        <v>0.92368444520966486</v>
      </c>
    </row>
    <row r="16" spans="1:7" ht="15.75" thickBot="1" x14ac:dyDescent="0.3">
      <c r="A16" s="55" t="s">
        <v>30</v>
      </c>
      <c r="B16" s="214">
        <f>B4+B7+B8+B9+B10+B12</f>
        <v>0.52239999999999998</v>
      </c>
      <c r="C16" s="56">
        <f>C4+C7+C8+C9+C10+C12</f>
        <v>0.36509281746080835</v>
      </c>
      <c r="D16" s="56">
        <f>D4+D7+D8+D9+D10+D13</f>
        <v>0.45451972011742708</v>
      </c>
      <c r="E16" s="56">
        <f>E4+E7+E8+E9+E10+E13</f>
        <v>0.46545055401467195</v>
      </c>
      <c r="F16" s="56">
        <f>F4+F7+F8+F9+F10+F13</f>
        <v>0.48697721992407683</v>
      </c>
      <c r="G16" s="56">
        <f>G4+G7+G8+G9+G10+G13</f>
        <v>0.47482119860309135</v>
      </c>
    </row>
    <row r="17" spans="1:7" ht="15.75" thickBot="1" x14ac:dyDescent="0.3">
      <c r="A17" s="170" t="s">
        <v>31</v>
      </c>
      <c r="B17" s="215">
        <f t="shared" ref="B17:G17" si="1">SUM(B4:B13)</f>
        <v>1.4861</v>
      </c>
      <c r="C17" s="21">
        <f t="shared" si="1"/>
        <v>1.2798125570522811</v>
      </c>
      <c r="D17" s="21">
        <f t="shared" si="1"/>
        <v>1.3547715200392467</v>
      </c>
      <c r="E17" s="21">
        <f t="shared" si="1"/>
        <v>1.3332013660818161</v>
      </c>
      <c r="F17" s="167">
        <f t="shared" si="1"/>
        <v>1.3772496872926359</v>
      </c>
      <c r="G17" s="167">
        <f t="shared" si="1"/>
        <v>1.3985056438127563</v>
      </c>
    </row>
    <row r="18" spans="1:7" ht="15.75" thickBot="1" x14ac:dyDescent="0.3">
      <c r="A18" s="170" t="s">
        <v>32</v>
      </c>
      <c r="B18" s="216">
        <v>1.8895</v>
      </c>
      <c r="C18" s="172">
        <v>1.9057999999999999</v>
      </c>
      <c r="D18" s="171">
        <v>1.9467000000000001</v>
      </c>
      <c r="E18" s="172">
        <v>2.0007000000000001</v>
      </c>
      <c r="F18" s="253">
        <v>2.2763</v>
      </c>
      <c r="G18" s="254"/>
    </row>
    <row r="19" spans="1:7" ht="15.75" thickBot="1" x14ac:dyDescent="0.3">
      <c r="A19" s="55" t="s">
        <v>33</v>
      </c>
      <c r="B19" s="219"/>
      <c r="C19" s="220"/>
      <c r="D19" s="59">
        <v>1.6572</v>
      </c>
      <c r="E19" s="60">
        <v>1.5283</v>
      </c>
      <c r="F19" s="255">
        <v>1.536</v>
      </c>
      <c r="G19" s="256"/>
    </row>
    <row r="20" spans="1:7" ht="15.75" thickBot="1" x14ac:dyDescent="0.3">
      <c r="A20" s="217" t="s">
        <v>42</v>
      </c>
      <c r="B20" s="221"/>
      <c r="C20" s="222"/>
      <c r="D20" s="62">
        <v>1.8785000000000001</v>
      </c>
      <c r="E20" s="61">
        <v>1.7732000000000001</v>
      </c>
      <c r="F20" s="168">
        <v>1.7676000000000001</v>
      </c>
      <c r="G20" s="169">
        <v>1.8063</v>
      </c>
    </row>
    <row r="21" spans="1:7" ht="15.75" thickBot="1" x14ac:dyDescent="0.3">
      <c r="A21" s="218" t="s">
        <v>34</v>
      </c>
      <c r="B21" s="223">
        <v>6953914.5999999996</v>
      </c>
      <c r="C21" s="224">
        <v>5830225.7000000002</v>
      </c>
      <c r="D21" s="224">
        <v>4778049.8</v>
      </c>
      <c r="E21" s="224">
        <v>3853978.1</v>
      </c>
      <c r="F21" s="224">
        <v>3090442.6143336007</v>
      </c>
      <c r="G21" s="224">
        <v>2565421.7296360801</v>
      </c>
    </row>
    <row r="22" spans="1:7" ht="15.75" thickBot="1" x14ac:dyDescent="0.3">
      <c r="A22" s="170" t="s">
        <v>35</v>
      </c>
      <c r="B22" s="223">
        <v>14305538.800000001</v>
      </c>
      <c r="C22" s="224">
        <v>267477770.80000001</v>
      </c>
      <c r="D22" s="224">
        <v>363121623.39999998</v>
      </c>
      <c r="E22" s="224">
        <v>456566136.5</v>
      </c>
      <c r="F22" s="224">
        <v>536943001.15948105</v>
      </c>
      <c r="G22" s="224">
        <v>631259658.38754618</v>
      </c>
    </row>
    <row r="23" spans="1:7" x14ac:dyDescent="0.25">
      <c r="A23" s="257" t="s">
        <v>36</v>
      </c>
      <c r="B23" s="245" t="s">
        <v>39</v>
      </c>
      <c r="C23" s="245" t="s">
        <v>40</v>
      </c>
      <c r="D23" s="245" t="s">
        <v>41</v>
      </c>
      <c r="E23" s="245" t="s">
        <v>41</v>
      </c>
      <c r="F23" s="245" t="s">
        <v>41</v>
      </c>
      <c r="G23" s="245" t="s">
        <v>41</v>
      </c>
    </row>
    <row r="24" spans="1:7" x14ac:dyDescent="0.25">
      <c r="A24" s="258"/>
      <c r="B24" s="246"/>
      <c r="C24" s="246"/>
      <c r="D24" s="246"/>
      <c r="E24" s="246"/>
      <c r="F24" s="246"/>
      <c r="G24" s="246"/>
    </row>
    <row r="25" spans="1:7" ht="15" customHeight="1" x14ac:dyDescent="0.25">
      <c r="A25" s="258"/>
      <c r="B25" s="246"/>
      <c r="C25" s="246"/>
      <c r="D25" s="246"/>
      <c r="E25" s="246"/>
      <c r="F25" s="246"/>
      <c r="G25" s="246"/>
    </row>
    <row r="26" spans="1:7" x14ac:dyDescent="0.25">
      <c r="A26" s="258"/>
      <c r="B26" s="246"/>
      <c r="C26" s="246"/>
      <c r="D26" s="246"/>
      <c r="E26" s="246"/>
      <c r="F26" s="246"/>
      <c r="G26" s="246"/>
    </row>
    <row r="27" spans="1:7" ht="15.75" thickBot="1" x14ac:dyDescent="0.3">
      <c r="A27" s="259"/>
      <c r="B27" s="247"/>
      <c r="C27" s="247"/>
      <c r="D27" s="247"/>
      <c r="E27" s="247"/>
      <c r="F27" s="247"/>
      <c r="G27" s="247"/>
    </row>
  </sheetData>
  <mergeCells count="11">
    <mergeCell ref="G23:G27"/>
    <mergeCell ref="A1:G1"/>
    <mergeCell ref="F2:G2"/>
    <mergeCell ref="F18:G18"/>
    <mergeCell ref="F19:G19"/>
    <mergeCell ref="A23:A27"/>
    <mergeCell ref="B23:B27"/>
    <mergeCell ref="C23:C27"/>
    <mergeCell ref="D23:D27"/>
    <mergeCell ref="E23:E27"/>
    <mergeCell ref="F23:F27"/>
  </mergeCells>
  <printOptions horizontalCentered="1" verticalCentered="1"/>
  <pageMargins left="0.25" right="0.25" top="0.75" bottom="0.75" header="0.3" footer="0.3"/>
  <pageSetup fitToHeight="0" orientation="landscape" r:id="rId1"/>
  <headerFooter>
    <oddHeader>&amp;C&amp;"-,Bold"&amp;16Exhibit 1-3&amp;R&amp;"-,Bold"May 1, 2019
interstate TRS Fund Annual Report</oddHeader>
    <oddFooter>&amp;C&amp;P of &amp;N</oddFooter>
  </headerFooter>
  <ignoredErrors>
    <ignoredError sqref="D17:E17 F17:G17 B16:C1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870EC-52A7-4289-9951-4685E846AA7E}">
  <dimension ref="A1:G31"/>
  <sheetViews>
    <sheetView topLeftCell="A4" zoomScaleNormal="100" workbookViewId="0">
      <selection activeCell="D24" sqref="D24"/>
    </sheetView>
  </sheetViews>
  <sheetFormatPr defaultRowHeight="15" x14ac:dyDescent="0.25"/>
  <cols>
    <col min="1" max="1" width="31.85546875" bestFit="1" customWidth="1"/>
    <col min="2" max="2" width="12.5703125" bestFit="1" customWidth="1"/>
    <col min="3" max="3" width="15.28515625" bestFit="1" customWidth="1"/>
    <col min="4" max="4" width="21.42578125" bestFit="1" customWidth="1"/>
    <col min="5" max="6" width="13.7109375" bestFit="1" customWidth="1"/>
    <col min="7" max="7" width="9.85546875" bestFit="1" customWidth="1"/>
  </cols>
  <sheetData>
    <row r="1" spans="1:7" x14ac:dyDescent="0.25">
      <c r="A1" s="263" t="s">
        <v>135</v>
      </c>
      <c r="B1" s="264"/>
      <c r="C1" s="264"/>
      <c r="D1" s="264"/>
      <c r="E1" s="264"/>
      <c r="F1" s="264"/>
      <c r="G1" s="265"/>
    </row>
    <row r="2" spans="1:7" x14ac:dyDescent="0.25">
      <c r="A2" s="260" t="s">
        <v>102</v>
      </c>
      <c r="B2" s="261"/>
      <c r="C2" s="262"/>
      <c r="D2" s="24">
        <v>1.58</v>
      </c>
      <c r="E2" s="206"/>
      <c r="F2" s="206"/>
      <c r="G2" s="207"/>
    </row>
    <row r="3" spans="1:7" ht="30" x14ac:dyDescent="0.25">
      <c r="A3" s="177" t="s">
        <v>103</v>
      </c>
      <c r="B3" s="178" t="s">
        <v>104</v>
      </c>
      <c r="C3" s="179" t="s">
        <v>12</v>
      </c>
      <c r="D3" s="179" t="s">
        <v>105</v>
      </c>
      <c r="E3" s="179" t="s">
        <v>106</v>
      </c>
      <c r="F3" s="179" t="s">
        <v>107</v>
      </c>
      <c r="G3" s="180" t="s">
        <v>38</v>
      </c>
    </row>
    <row r="4" spans="1:7" x14ac:dyDescent="0.25">
      <c r="A4" s="181" t="s">
        <v>108</v>
      </c>
      <c r="B4" s="182"/>
      <c r="C4" s="183"/>
      <c r="D4" s="183"/>
      <c r="E4" s="183"/>
      <c r="F4" s="183"/>
      <c r="G4" s="184"/>
    </row>
    <row r="5" spans="1:7" x14ac:dyDescent="0.25">
      <c r="A5" s="181" t="s">
        <v>109</v>
      </c>
      <c r="B5" s="182"/>
      <c r="C5" s="183"/>
      <c r="D5" s="183"/>
      <c r="E5" s="183"/>
      <c r="F5" s="183"/>
      <c r="G5" s="184"/>
    </row>
    <row r="6" spans="1:7" x14ac:dyDescent="0.25">
      <c r="A6" s="181" t="s">
        <v>110</v>
      </c>
      <c r="B6" s="182"/>
      <c r="C6" s="183"/>
      <c r="D6" s="183"/>
      <c r="E6" s="183"/>
      <c r="F6" s="183"/>
      <c r="G6" s="184"/>
    </row>
    <row r="7" spans="1:7" x14ac:dyDescent="0.25">
      <c r="A7" s="181" t="s">
        <v>111</v>
      </c>
      <c r="B7" s="182"/>
      <c r="C7" s="183"/>
      <c r="D7" s="183"/>
      <c r="E7" s="183"/>
      <c r="F7" s="183"/>
      <c r="G7" s="184"/>
    </row>
    <row r="8" spans="1:7" x14ac:dyDescent="0.25">
      <c r="A8" s="181" t="s">
        <v>112</v>
      </c>
      <c r="B8" s="182"/>
      <c r="C8" s="183"/>
      <c r="D8" s="183"/>
      <c r="E8" s="183"/>
      <c r="F8" s="183"/>
      <c r="G8" s="184"/>
    </row>
    <row r="9" spans="1:7" ht="15.75" thickBot="1" x14ac:dyDescent="0.3">
      <c r="A9" s="185" t="s">
        <v>113</v>
      </c>
      <c r="B9" s="186">
        <v>584367465.11873412</v>
      </c>
      <c r="C9" s="187">
        <v>923300594.88759995</v>
      </c>
      <c r="D9" s="187">
        <v>786533166.77960622</v>
      </c>
      <c r="E9" s="187">
        <v>136767428.10799375</v>
      </c>
      <c r="F9" s="187">
        <v>715030151.61782384</v>
      </c>
      <c r="G9" s="188">
        <v>0.29127505014794747</v>
      </c>
    </row>
    <row r="11" spans="1:7" ht="15.75" thickBot="1" x14ac:dyDescent="0.3"/>
    <row r="12" spans="1:7" s="198" customFormat="1" x14ac:dyDescent="0.25">
      <c r="A12" s="263" t="s">
        <v>135</v>
      </c>
      <c r="B12" s="264"/>
      <c r="C12" s="264"/>
      <c r="D12" s="264"/>
      <c r="E12" s="264"/>
      <c r="F12" s="264"/>
      <c r="G12" s="265"/>
    </row>
    <row r="13" spans="1:7" s="198" customFormat="1" x14ac:dyDescent="0.25">
      <c r="A13" s="260" t="s">
        <v>102</v>
      </c>
      <c r="B13" s="261"/>
      <c r="C13" s="262"/>
      <c r="D13" s="24">
        <v>1.75</v>
      </c>
      <c r="E13" s="206"/>
      <c r="F13" s="206"/>
      <c r="G13" s="207"/>
    </row>
    <row r="14" spans="1:7" s="198" customFormat="1" ht="30" x14ac:dyDescent="0.25">
      <c r="A14" s="177" t="s">
        <v>103</v>
      </c>
      <c r="B14" s="178" t="s">
        <v>104</v>
      </c>
      <c r="C14" s="179" t="s">
        <v>12</v>
      </c>
      <c r="D14" s="179" t="s">
        <v>105</v>
      </c>
      <c r="E14" s="179" t="s">
        <v>106</v>
      </c>
      <c r="F14" s="179" t="s">
        <v>107</v>
      </c>
      <c r="G14" s="180" t="s">
        <v>38</v>
      </c>
    </row>
    <row r="15" spans="1:7" s="198" customFormat="1" x14ac:dyDescent="0.25">
      <c r="A15" s="181" t="s">
        <v>108</v>
      </c>
      <c r="B15" s="182"/>
      <c r="C15" s="183"/>
      <c r="D15" s="183"/>
      <c r="E15" s="183"/>
      <c r="F15" s="183"/>
      <c r="G15" s="184"/>
    </row>
    <row r="16" spans="1:7" s="198" customFormat="1" x14ac:dyDescent="0.25">
      <c r="A16" s="181" t="s">
        <v>109</v>
      </c>
      <c r="B16" s="182"/>
      <c r="C16" s="183"/>
      <c r="D16" s="183"/>
      <c r="E16" s="183"/>
      <c r="F16" s="183"/>
      <c r="G16" s="184"/>
    </row>
    <row r="17" spans="1:7" s="198" customFormat="1" x14ac:dyDescent="0.25">
      <c r="A17" s="181" t="s">
        <v>110</v>
      </c>
      <c r="B17" s="182"/>
      <c r="C17" s="183"/>
      <c r="D17" s="183"/>
      <c r="E17" s="183"/>
      <c r="F17" s="183"/>
      <c r="G17" s="184"/>
    </row>
    <row r="18" spans="1:7" s="198" customFormat="1" x14ac:dyDescent="0.25">
      <c r="A18" s="181" t="s">
        <v>111</v>
      </c>
      <c r="B18" s="182"/>
      <c r="C18" s="183"/>
      <c r="D18" s="183"/>
      <c r="E18" s="183"/>
      <c r="F18" s="183"/>
      <c r="G18" s="184"/>
    </row>
    <row r="19" spans="1:7" s="198" customFormat="1" x14ac:dyDescent="0.25">
      <c r="A19" s="181" t="s">
        <v>112</v>
      </c>
      <c r="B19" s="182"/>
      <c r="C19" s="183"/>
      <c r="D19" s="183"/>
      <c r="E19" s="183"/>
      <c r="F19" s="183"/>
      <c r="G19" s="184"/>
    </row>
    <row r="20" spans="1:7" s="198" customFormat="1" ht="15.75" thickBot="1" x14ac:dyDescent="0.3">
      <c r="A20" s="185" t="s">
        <v>113</v>
      </c>
      <c r="B20" s="213">
        <v>584367465.11873412</v>
      </c>
      <c r="C20" s="211">
        <v>1022643063.9577847</v>
      </c>
      <c r="D20" s="211">
        <v>786533166.77960634</v>
      </c>
      <c r="E20" s="211">
        <v>236109897.17817834</v>
      </c>
      <c r="F20" s="211">
        <v>715030151.61782384</v>
      </c>
      <c r="G20" s="212">
        <v>0.43020970744234671</v>
      </c>
    </row>
    <row r="22" spans="1:7" ht="15.75" thickBot="1" x14ac:dyDescent="0.3"/>
    <row r="23" spans="1:7" x14ac:dyDescent="0.25">
      <c r="A23" s="263" t="s">
        <v>137</v>
      </c>
      <c r="B23" s="264"/>
      <c r="C23" s="264"/>
      <c r="D23" s="264"/>
      <c r="E23" s="264"/>
      <c r="F23" s="264"/>
      <c r="G23" s="265"/>
    </row>
    <row r="24" spans="1:7" x14ac:dyDescent="0.25">
      <c r="A24" s="260" t="s">
        <v>102</v>
      </c>
      <c r="B24" s="261"/>
      <c r="C24" s="262">
        <v>2.2795000000000001</v>
      </c>
      <c r="D24" s="232">
        <v>2.2795000000000001</v>
      </c>
      <c r="E24" s="208"/>
      <c r="F24" s="208"/>
      <c r="G24" s="209"/>
    </row>
    <row r="25" spans="1:7" ht="30" x14ac:dyDescent="0.25">
      <c r="A25" s="229" t="s">
        <v>103</v>
      </c>
      <c r="B25" s="178" t="s">
        <v>104</v>
      </c>
      <c r="C25" s="230" t="s">
        <v>12</v>
      </c>
      <c r="D25" s="230" t="s">
        <v>105</v>
      </c>
      <c r="E25" s="230" t="s">
        <v>106</v>
      </c>
      <c r="F25" s="230" t="s">
        <v>107</v>
      </c>
      <c r="G25" s="231" t="s">
        <v>38</v>
      </c>
    </row>
    <row r="26" spans="1:7" x14ac:dyDescent="0.25">
      <c r="A26" s="226" t="s">
        <v>108</v>
      </c>
      <c r="B26" s="182"/>
      <c r="C26" s="66"/>
      <c r="D26" s="66"/>
      <c r="E26" s="66"/>
      <c r="F26" s="66"/>
      <c r="G26" s="210"/>
    </row>
    <row r="27" spans="1:7" x14ac:dyDescent="0.25">
      <c r="A27" s="226" t="s">
        <v>109</v>
      </c>
      <c r="B27" s="182"/>
      <c r="C27" s="66"/>
      <c r="D27" s="66"/>
      <c r="E27" s="66"/>
      <c r="F27" s="66"/>
      <c r="G27" s="210"/>
    </row>
    <row r="28" spans="1:7" x14ac:dyDescent="0.25">
      <c r="A28" s="226" t="s">
        <v>110</v>
      </c>
      <c r="B28" s="182"/>
      <c r="C28" s="66"/>
      <c r="D28" s="66"/>
      <c r="E28" s="66"/>
      <c r="F28" s="66"/>
      <c r="G28" s="210"/>
    </row>
    <row r="29" spans="1:7" x14ac:dyDescent="0.25">
      <c r="A29" s="226" t="s">
        <v>111</v>
      </c>
      <c r="B29" s="182"/>
      <c r="C29" s="66"/>
      <c r="D29" s="66"/>
      <c r="E29" s="66"/>
      <c r="F29" s="66"/>
      <c r="G29" s="210"/>
    </row>
    <row r="30" spans="1:7" x14ac:dyDescent="0.25">
      <c r="A30" s="226" t="s">
        <v>112</v>
      </c>
      <c r="B30" s="182"/>
      <c r="C30" s="66"/>
      <c r="D30" s="66"/>
      <c r="E30" s="66"/>
      <c r="F30" s="66"/>
      <c r="G30" s="210"/>
    </row>
    <row r="31" spans="1:7" ht="15.75" thickBot="1" x14ac:dyDescent="0.3">
      <c r="A31" s="227" t="s">
        <v>113</v>
      </c>
      <c r="B31" s="228">
        <v>584367465.11873412</v>
      </c>
      <c r="C31" s="211">
        <v>1330195660.8497746</v>
      </c>
      <c r="D31" s="211">
        <v>786533166.77960634</v>
      </c>
      <c r="E31" s="211">
        <v>543662494.07016814</v>
      </c>
      <c r="F31" s="211">
        <v>715030151.61782384</v>
      </c>
      <c r="G31" s="212">
        <v>0.8603350611720082</v>
      </c>
    </row>
  </sheetData>
  <mergeCells count="6">
    <mergeCell ref="A24:C24"/>
    <mergeCell ref="A1:G1"/>
    <mergeCell ref="A2:C2"/>
    <mergeCell ref="A12:G12"/>
    <mergeCell ref="A13:C13"/>
    <mergeCell ref="A23:G23"/>
  </mergeCells>
  <printOptions horizontalCentered="1"/>
  <pageMargins left="0.25" right="0.25" top="1.25" bottom="0.75" header="0.3" footer="0.3"/>
  <pageSetup orientation="landscape" r:id="rId1"/>
  <headerFooter>
    <oddHeader>&amp;C&amp;"-,Bold"&amp;16REDACTED
Exhibit 1-3.1&amp;R&amp;"-,Bold"May 1, 2019
interstate TRS Fund Annual Report</oddHeader>
    <oddFooter>&amp;C&amp;P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7335D-EDCD-4776-9C80-2C04C70B80B3}">
  <sheetPr>
    <pageSetUpPr fitToPage="1"/>
  </sheetPr>
  <dimension ref="A1:G18"/>
  <sheetViews>
    <sheetView zoomScaleNormal="100" workbookViewId="0">
      <selection activeCell="M28" sqref="M28"/>
    </sheetView>
  </sheetViews>
  <sheetFormatPr defaultColWidth="9" defaultRowHeight="15" x14ac:dyDescent="0.25"/>
  <cols>
    <col min="1" max="1" width="20.85546875" style="189" bestFit="1" customWidth="1"/>
    <col min="2" max="7" width="9.85546875" style="189" bestFit="1" customWidth="1"/>
    <col min="8" max="16384" width="9" style="189"/>
  </cols>
  <sheetData>
    <row r="1" spans="1:7" ht="15.75" x14ac:dyDescent="0.25">
      <c r="A1" s="266" t="s">
        <v>114</v>
      </c>
      <c r="B1" s="266"/>
      <c r="C1" s="266"/>
      <c r="D1" s="266"/>
      <c r="E1" s="266"/>
      <c r="F1" s="266"/>
      <c r="G1" s="266"/>
    </row>
    <row r="2" spans="1:7" ht="15.75" x14ac:dyDescent="0.25">
      <c r="A2" s="196" t="s">
        <v>115</v>
      </c>
      <c r="B2" s="195">
        <v>2015</v>
      </c>
      <c r="C2" s="195">
        <v>2016</v>
      </c>
      <c r="D2" s="195">
        <v>2017</v>
      </c>
      <c r="E2" s="195">
        <v>2018</v>
      </c>
      <c r="F2" s="195">
        <v>2019</v>
      </c>
      <c r="G2" s="195">
        <v>2020</v>
      </c>
    </row>
    <row r="3" spans="1:7" ht="15.75" x14ac:dyDescent="0.25">
      <c r="A3" s="196" t="s">
        <v>21</v>
      </c>
      <c r="B3" s="191">
        <v>3.8600000000000002E-2</v>
      </c>
      <c r="C3" s="191">
        <v>3.2232434522657866E-2</v>
      </c>
      <c r="D3" s="192">
        <v>2.5314444955764074E-2</v>
      </c>
      <c r="E3" s="191">
        <v>2.3012147986958706E-2</v>
      </c>
      <c r="F3" s="191">
        <v>2.1968837046468927E-2</v>
      </c>
      <c r="G3" s="191">
        <v>2.194393091897831E-2</v>
      </c>
    </row>
    <row r="4" spans="1:7" ht="15.75" x14ac:dyDescent="0.25">
      <c r="A4" s="196" t="s">
        <v>22</v>
      </c>
      <c r="B4" s="191">
        <v>0.28189999999999998</v>
      </c>
      <c r="C4" s="191">
        <v>0.26739233493176173</v>
      </c>
      <c r="D4" s="192">
        <v>0.27729287197989261</v>
      </c>
      <c r="E4" s="191">
        <v>0.27251402357892784</v>
      </c>
      <c r="F4" s="191">
        <v>0.30004536202380777</v>
      </c>
      <c r="G4" s="191">
        <v>0.31994476349313017</v>
      </c>
    </row>
    <row r="5" spans="1:7" ht="15.75" x14ac:dyDescent="0.25">
      <c r="A5" s="196" t="s">
        <v>116</v>
      </c>
      <c r="B5" s="191">
        <v>5.5899999999999998E-2</v>
      </c>
      <c r="C5" s="191">
        <v>4.8739323118978543E-2</v>
      </c>
      <c r="D5" s="192">
        <v>4.9977595470010044E-2</v>
      </c>
      <c r="E5" s="191">
        <v>5.1555443313085578E-2</v>
      </c>
      <c r="F5" s="191">
        <v>5.1461913487429289E-2</v>
      </c>
      <c r="G5" s="191">
        <v>5.1476279729393601E-2</v>
      </c>
    </row>
    <row r="6" spans="1:7" ht="15.75" x14ac:dyDescent="0.25">
      <c r="A6" s="196" t="s">
        <v>117</v>
      </c>
      <c r="B6" s="191">
        <v>0.28299999999999997</v>
      </c>
      <c r="C6" s="191">
        <v>0.15208166467261855</v>
      </c>
      <c r="D6" s="192">
        <v>0.14779532204784165</v>
      </c>
      <c r="E6" s="191">
        <v>0.18117511382225196</v>
      </c>
      <c r="F6" s="191">
        <v>0.19454649649330572</v>
      </c>
      <c r="G6" s="191">
        <v>0.18716919980623198</v>
      </c>
    </row>
    <row r="7" spans="1:7" ht="15.75" x14ac:dyDescent="0.25">
      <c r="A7" s="196" t="s">
        <v>25</v>
      </c>
      <c r="B7" s="191">
        <v>4.02E-2</v>
      </c>
      <c r="C7" s="191">
        <v>2.7582253604156018E-2</v>
      </c>
      <c r="D7" s="192">
        <v>2.5422770249618146E-2</v>
      </c>
      <c r="E7" s="191">
        <v>2.530884998142361E-2</v>
      </c>
      <c r="F7" s="191">
        <v>2.5274679938576315E-2</v>
      </c>
      <c r="G7" s="191">
        <v>2.6899768719197036E-2</v>
      </c>
    </row>
    <row r="8" spans="1:7" ht="15.75" x14ac:dyDescent="0.25">
      <c r="A8" s="196" t="s">
        <v>118</v>
      </c>
      <c r="B8" s="191">
        <v>5.79E-2</v>
      </c>
      <c r="C8" s="191">
        <v>7.5734882469951317E-2</v>
      </c>
      <c r="D8" s="192">
        <v>8.6328341893126229E-2</v>
      </c>
      <c r="E8" s="191">
        <v>8.0806292490210915E-2</v>
      </c>
      <c r="F8" s="191">
        <v>7.9058362721736705E-2</v>
      </c>
      <c r="G8" s="191">
        <v>7.4599260345564772E-2</v>
      </c>
    </row>
    <row r="9" spans="1:7" ht="15.75" x14ac:dyDescent="0.25">
      <c r="A9" s="196" t="s">
        <v>14</v>
      </c>
      <c r="B9" s="191">
        <v>9.0300000000000005E-2</v>
      </c>
      <c r="C9" s="191">
        <v>6.6851081168626356E-2</v>
      </c>
      <c r="D9" s="192">
        <v>4.6497793694781783E-2</v>
      </c>
      <c r="E9" s="191">
        <v>3.3948025544570742E-2</v>
      </c>
      <c r="F9" s="191">
        <v>4.0924326697385861E-2</v>
      </c>
      <c r="G9" s="191">
        <v>3.707216210286874E-2</v>
      </c>
    </row>
    <row r="10" spans="1:7" ht="15.75" x14ac:dyDescent="0.25">
      <c r="A10" s="196" t="s">
        <v>27</v>
      </c>
      <c r="B10" s="191">
        <v>0.62590000000000001</v>
      </c>
      <c r="C10" s="191">
        <v>0.59858808154073262</v>
      </c>
      <c r="D10" s="192">
        <v>0.57298133247191707</v>
      </c>
      <c r="E10" s="191">
        <v>0.54368134517513078</v>
      </c>
      <c r="F10" s="191">
        <v>0.53876519185732197</v>
      </c>
      <c r="G10" s="191">
        <v>0.55226340198714108</v>
      </c>
    </row>
    <row r="11" spans="1:7" ht="15.75" x14ac:dyDescent="0.25">
      <c r="A11" s="196" t="s">
        <v>121</v>
      </c>
      <c r="B11" s="191">
        <v>1.24E-2</v>
      </c>
      <c r="C11" s="191">
        <v>1.0610501022798237E-2</v>
      </c>
      <c r="D11" s="192"/>
      <c r="E11" s="191"/>
      <c r="F11" s="191"/>
      <c r="G11" s="191"/>
    </row>
    <row r="12" spans="1:7" ht="16.5" thickBot="1" x14ac:dyDescent="0.3">
      <c r="A12" s="197" t="s">
        <v>119</v>
      </c>
      <c r="B12" s="193"/>
      <c r="C12" s="193"/>
      <c r="D12" s="193">
        <f>SUM(D3:D10)*0.1</f>
        <v>0.12316104727629516</v>
      </c>
      <c r="E12" s="193">
        <f>SUM(E3:E10)*0.1</f>
        <v>0.12120012418925602</v>
      </c>
      <c r="F12" s="193">
        <f>SUM(F3:F10)*0.1</f>
        <v>0.12520451702660326</v>
      </c>
      <c r="G12" s="193">
        <f>SUM(G3:G10)*0.1</f>
        <v>0.12713687671025059</v>
      </c>
    </row>
    <row r="13" spans="1:7" ht="16.5" thickTop="1" x14ac:dyDescent="0.25">
      <c r="A13" s="196"/>
      <c r="B13" s="190"/>
      <c r="C13" s="190"/>
      <c r="D13" s="190"/>
      <c r="E13" s="190"/>
      <c r="F13" s="190"/>
      <c r="G13" s="190"/>
    </row>
    <row r="14" spans="1:7" ht="15.75" x14ac:dyDescent="0.25">
      <c r="A14" s="196" t="s">
        <v>120</v>
      </c>
      <c r="B14" s="194">
        <f t="shared" ref="B14:G14" si="0">SUM(B3:B13)</f>
        <v>1.4861</v>
      </c>
      <c r="C14" s="194">
        <f t="shared" si="0"/>
        <v>1.2798125570522811</v>
      </c>
      <c r="D14" s="194">
        <f t="shared" si="0"/>
        <v>1.3547715200392467</v>
      </c>
      <c r="E14" s="194">
        <f t="shared" si="0"/>
        <v>1.3332013660818161</v>
      </c>
      <c r="F14" s="194">
        <f t="shared" si="0"/>
        <v>1.3772496872926359</v>
      </c>
      <c r="G14" s="194">
        <f t="shared" si="0"/>
        <v>1.3985056438127563</v>
      </c>
    </row>
    <row r="15" spans="1:7" ht="15.75" x14ac:dyDescent="0.25">
      <c r="A15" s="196"/>
      <c r="B15" s="190"/>
      <c r="C15" s="190"/>
      <c r="D15" s="190"/>
      <c r="E15" s="190"/>
      <c r="F15" s="190"/>
      <c r="G15" s="190"/>
    </row>
    <row r="16" spans="1:7" ht="15.75" x14ac:dyDescent="0.25">
      <c r="A16" s="196" t="s">
        <v>122</v>
      </c>
      <c r="B16" s="194">
        <f t="shared" ref="B16:G16" si="1">SUM(B4,B5,B10)</f>
        <v>0.9637</v>
      </c>
      <c r="C16" s="194">
        <f t="shared" si="1"/>
        <v>0.9147197395914729</v>
      </c>
      <c r="D16" s="194">
        <f t="shared" si="1"/>
        <v>0.9002517999218197</v>
      </c>
      <c r="E16" s="194">
        <f t="shared" si="1"/>
        <v>0.86775081206714422</v>
      </c>
      <c r="F16" s="194">
        <f t="shared" si="1"/>
        <v>0.89027246736855903</v>
      </c>
      <c r="G16" s="194">
        <f t="shared" si="1"/>
        <v>0.92368444520966486</v>
      </c>
    </row>
    <row r="17" spans="1:7" ht="16.5" thickBot="1" x14ac:dyDescent="0.3">
      <c r="A17" s="197" t="s">
        <v>123</v>
      </c>
      <c r="B17" s="193">
        <f>SUM(B3,B6:B9)</f>
        <v>0.51</v>
      </c>
      <c r="C17" s="193">
        <f>SUM(C3,C6:C9)</f>
        <v>0.35448231643801009</v>
      </c>
      <c r="D17" s="193">
        <f>SUM(D3,D6:D9,D11)</f>
        <v>0.33135867284113191</v>
      </c>
      <c r="E17" s="193">
        <f>SUM(E3,E6:E9,E11)</f>
        <v>0.34425042982541587</v>
      </c>
      <c r="F17" s="193">
        <f>SUM(F3,F6:F9,F11)</f>
        <v>0.36177270289747354</v>
      </c>
      <c r="G17" s="193">
        <f>SUM(G3,G6:G9,G11)</f>
        <v>0.34768432189284082</v>
      </c>
    </row>
    <row r="18" spans="1:7" ht="16.5" thickTop="1" x14ac:dyDescent="0.25">
      <c r="A18" s="196" t="s">
        <v>124</v>
      </c>
      <c r="B18" s="194">
        <f t="shared" ref="B18:G18" si="2">SUM(B16:B17)</f>
        <v>1.4737</v>
      </c>
      <c r="C18" s="194">
        <f t="shared" si="2"/>
        <v>1.269202056029483</v>
      </c>
      <c r="D18" s="194">
        <f t="shared" si="2"/>
        <v>1.2316104727629515</v>
      </c>
      <c r="E18" s="194">
        <f t="shared" si="2"/>
        <v>1.2120012418925601</v>
      </c>
      <c r="F18" s="194">
        <f t="shared" si="2"/>
        <v>1.2520451702660327</v>
      </c>
      <c r="G18" s="194">
        <f t="shared" si="2"/>
        <v>1.2713687671025058</v>
      </c>
    </row>
  </sheetData>
  <mergeCells count="1">
    <mergeCell ref="A1:G1"/>
  </mergeCells>
  <printOptions horizontalCentered="1" verticalCentered="1" gridLines="1"/>
  <pageMargins left="0.7" right="0.7" top="0.75" bottom="0.75" header="0.3" footer="0.3"/>
  <pageSetup fitToHeight="0" orientation="landscape" r:id="rId1"/>
  <headerFooter>
    <oddHeader>&amp;C&amp;"-,Bold"&amp;16Exhibit 1-3.2&amp;R&amp;"-,Bold"May 1, 2019
interstate TRS Fund Annual Report</oddHeader>
    <oddFooter>&amp;C&amp;P of &amp;N</oddFooter>
  </headerFooter>
  <ignoredErrors>
    <ignoredError sqref="D12:G12 B14:G14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C0AD4-EE46-40A2-A5C4-C51F090AC1B5}">
  <dimension ref="A1"/>
  <sheetViews>
    <sheetView topLeftCell="A2" zoomScaleNormal="100" workbookViewId="0">
      <selection activeCell="S40" sqref="S40"/>
    </sheetView>
  </sheetViews>
  <sheetFormatPr defaultRowHeight="15" x14ac:dyDescent="0.25"/>
  <sheetData/>
  <pageMargins left="0.7" right="0.7" top="0.75" bottom="0.75" header="0.3" footer="0.3"/>
  <pageSetup orientation="landscape" r:id="rId1"/>
  <headerFooter>
    <oddHeader>&amp;C&amp;"-,Bold"&amp;16Exhibit 1-4&amp;R&amp;"-,Bold"May 1, 2019
interstate TRS Fund Annual Report</oddHeader>
    <oddFooter>&amp;C&amp;P of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72265-CB79-46B9-9E47-358089E55C84}">
  <sheetPr>
    <pageSetUpPr fitToPage="1"/>
  </sheetPr>
  <dimension ref="A1:H53"/>
  <sheetViews>
    <sheetView topLeftCell="A2" zoomScaleNormal="100" workbookViewId="0">
      <selection activeCell="K31" sqref="K31"/>
    </sheetView>
  </sheetViews>
  <sheetFormatPr defaultRowHeight="15" x14ac:dyDescent="0.25"/>
  <cols>
    <col min="1" max="1" width="54.7109375" style="120" customWidth="1"/>
    <col min="2" max="2" width="27" style="120" customWidth="1"/>
    <col min="3" max="3" width="16.7109375" style="120" customWidth="1"/>
    <col min="4" max="4" width="17.7109375" style="120" bestFit="1" customWidth="1"/>
    <col min="5" max="5" width="17" style="120" customWidth="1"/>
    <col min="6" max="6" width="11" style="120" customWidth="1"/>
    <col min="7" max="7" width="21.85546875" style="120" customWidth="1"/>
    <col min="8" max="8" width="22.7109375" style="120" customWidth="1"/>
    <col min="9" max="16384" width="9.140625" style="120"/>
  </cols>
  <sheetData>
    <row r="1" spans="1:8" ht="45" x14ac:dyDescent="0.25">
      <c r="A1" s="119" t="s">
        <v>43</v>
      </c>
      <c r="B1" s="157" t="s">
        <v>44</v>
      </c>
      <c r="C1" s="157" t="s">
        <v>45</v>
      </c>
      <c r="D1" s="157" t="s">
        <v>46</v>
      </c>
      <c r="E1" s="157" t="s">
        <v>47</v>
      </c>
      <c r="F1" s="157" t="s">
        <v>48</v>
      </c>
      <c r="G1" s="157" t="s">
        <v>49</v>
      </c>
      <c r="H1" s="157" t="s">
        <v>50</v>
      </c>
    </row>
    <row r="2" spans="1:8" ht="15" customHeight="1" x14ac:dyDescent="0.25">
      <c r="A2" s="121" t="s">
        <v>51</v>
      </c>
      <c r="B2" s="158" t="s">
        <v>52</v>
      </c>
      <c r="C2" s="114">
        <v>252050.87630049995</v>
      </c>
      <c r="D2" s="64">
        <v>3.2591999999999999</v>
      </c>
      <c r="E2" s="110">
        <v>1200205.3676884999</v>
      </c>
      <c r="F2" s="64">
        <v>3.1107</v>
      </c>
      <c r="G2" s="66">
        <v>4554963</v>
      </c>
      <c r="H2" s="122"/>
    </row>
    <row r="3" spans="1:8" ht="15" customHeight="1" x14ac:dyDescent="0.25">
      <c r="A3" s="121" t="s">
        <v>53</v>
      </c>
      <c r="B3" s="158" t="s">
        <v>52</v>
      </c>
      <c r="C3" s="114">
        <v>23102.6</v>
      </c>
      <c r="D3" s="64">
        <v>3.2591999999999999</v>
      </c>
      <c r="E3" s="110">
        <v>115513.00000000001</v>
      </c>
      <c r="F3" s="64">
        <v>3.1107</v>
      </c>
      <c r="G3" s="66">
        <v>434622</v>
      </c>
      <c r="H3" s="122"/>
    </row>
    <row r="4" spans="1:8" ht="15" customHeight="1" x14ac:dyDescent="0.25">
      <c r="A4" s="121" t="s">
        <v>54</v>
      </c>
      <c r="B4" s="158"/>
      <c r="C4" s="114">
        <v>23102.6</v>
      </c>
      <c r="D4" s="64">
        <v>1.131</v>
      </c>
      <c r="E4" s="110">
        <v>115513.00000000001</v>
      </c>
      <c r="F4" s="64">
        <v>1.131</v>
      </c>
      <c r="G4" s="66">
        <v>156774.24360000002</v>
      </c>
      <c r="H4" s="122"/>
    </row>
    <row r="5" spans="1:8" ht="15" customHeight="1" thickBot="1" x14ac:dyDescent="0.3">
      <c r="A5" s="123" t="s">
        <v>55</v>
      </c>
      <c r="B5" s="159" t="s">
        <v>52</v>
      </c>
      <c r="C5" s="115">
        <v>531944.94105620007</v>
      </c>
      <c r="D5" s="68">
        <v>2.0007000000000001</v>
      </c>
      <c r="E5" s="112">
        <v>2422033.1593818003</v>
      </c>
      <c r="F5" s="68">
        <v>2.2795000000000001</v>
      </c>
      <c r="G5" s="69">
        <v>6585287</v>
      </c>
      <c r="H5" s="124"/>
    </row>
    <row r="6" spans="1:8" ht="15" customHeight="1" x14ac:dyDescent="0.25">
      <c r="A6" s="125" t="s">
        <v>90</v>
      </c>
      <c r="B6" s="126"/>
      <c r="C6" s="96"/>
      <c r="D6" s="98"/>
      <c r="E6" s="100">
        <f>SUM(C2:C5,E2:E5)</f>
        <v>4683465.544427</v>
      </c>
      <c r="F6" s="98"/>
      <c r="G6" s="102"/>
      <c r="H6" s="127">
        <v>11731646</v>
      </c>
    </row>
    <row r="7" spans="1:8" ht="15" customHeight="1" x14ac:dyDescent="0.25">
      <c r="A7" s="125"/>
      <c r="B7" s="128"/>
      <c r="C7" s="97"/>
      <c r="D7" s="99"/>
      <c r="E7" s="101"/>
      <c r="F7" s="99"/>
      <c r="G7" s="103"/>
      <c r="H7" s="127"/>
    </row>
    <row r="8" spans="1:8" ht="15" customHeight="1" x14ac:dyDescent="0.25">
      <c r="A8" s="121" t="s">
        <v>56</v>
      </c>
      <c r="B8" s="267" t="s">
        <v>89</v>
      </c>
      <c r="C8" s="116">
        <v>86535787.539252445</v>
      </c>
      <c r="D8" s="94">
        <v>1.75</v>
      </c>
      <c r="E8" s="129"/>
      <c r="F8" s="129"/>
      <c r="G8" s="130">
        <f>C8*D8</f>
        <v>151437628.19369179</v>
      </c>
      <c r="H8" s="131"/>
    </row>
    <row r="9" spans="1:8" ht="15" customHeight="1" thickBot="1" x14ac:dyDescent="0.3">
      <c r="A9" s="132" t="s">
        <v>56</v>
      </c>
      <c r="B9" s="268"/>
      <c r="C9" s="67"/>
      <c r="D9" s="84"/>
      <c r="E9" s="112">
        <v>481938287.61331487</v>
      </c>
      <c r="F9" s="68">
        <v>1.58</v>
      </c>
      <c r="G9" s="69">
        <f>E9*F9</f>
        <v>761462494.42903757</v>
      </c>
      <c r="H9" s="124"/>
    </row>
    <row r="10" spans="1:8" ht="15" customHeight="1" x14ac:dyDescent="0.25">
      <c r="A10" s="125" t="s">
        <v>91</v>
      </c>
      <c r="B10" s="133"/>
      <c r="C10" s="71"/>
      <c r="D10" s="23"/>
      <c r="E10" s="95">
        <f>C8+E9</f>
        <v>568474075.15256727</v>
      </c>
      <c r="F10" s="73"/>
      <c r="G10" s="74"/>
      <c r="H10" s="127">
        <f>SUM(G8:G9)</f>
        <v>912900122.6227293</v>
      </c>
    </row>
    <row r="11" spans="1:8" ht="15" customHeight="1" x14ac:dyDescent="0.25">
      <c r="A11" s="122"/>
      <c r="B11" s="134"/>
      <c r="C11" s="20"/>
      <c r="D11" s="23"/>
      <c r="E11" s="72"/>
      <c r="F11" s="23"/>
      <c r="G11" s="74"/>
    </row>
    <row r="12" spans="1:8" ht="15" customHeight="1" x14ac:dyDescent="0.25">
      <c r="A12" s="121" t="s">
        <v>57</v>
      </c>
      <c r="B12" s="160" t="s">
        <v>58</v>
      </c>
      <c r="C12" s="117">
        <v>975270.74399999995</v>
      </c>
      <c r="D12" s="81">
        <v>1.4</v>
      </c>
      <c r="E12" s="135"/>
      <c r="F12" s="81"/>
      <c r="G12" s="65">
        <v>1365379.0415999999</v>
      </c>
      <c r="H12" s="127"/>
    </row>
    <row r="13" spans="1:8" ht="15" customHeight="1" thickBot="1" x14ac:dyDescent="0.3">
      <c r="A13" s="123" t="s">
        <v>59</v>
      </c>
      <c r="B13" s="161" t="s">
        <v>60</v>
      </c>
      <c r="C13" s="136"/>
      <c r="D13" s="84"/>
      <c r="E13" s="112">
        <v>5166685.9095660001</v>
      </c>
      <c r="F13" s="84">
        <v>1.6334</v>
      </c>
      <c r="G13" s="69">
        <v>8439264.7646851037</v>
      </c>
      <c r="H13" s="124"/>
    </row>
    <row r="14" spans="1:8" ht="15" customHeight="1" x14ac:dyDescent="0.25">
      <c r="A14" s="125" t="s">
        <v>92</v>
      </c>
      <c r="B14" s="134"/>
      <c r="C14" s="76"/>
      <c r="D14" s="104"/>
      <c r="E14" s="100">
        <f>E13+C12</f>
        <v>6141956.6535660001</v>
      </c>
      <c r="F14" s="23"/>
      <c r="G14" s="74"/>
      <c r="H14" s="127">
        <v>9804643.8062851038</v>
      </c>
    </row>
    <row r="15" spans="1:8" ht="15" customHeight="1" x14ac:dyDescent="0.25">
      <c r="A15" s="125"/>
      <c r="B15" s="134"/>
      <c r="C15" s="76"/>
      <c r="D15" s="105"/>
      <c r="E15" s="106"/>
      <c r="F15" s="23"/>
      <c r="G15" s="74"/>
      <c r="H15" s="127"/>
    </row>
    <row r="16" spans="1:8" ht="15" customHeight="1" x14ac:dyDescent="0.25">
      <c r="A16" s="137" t="s">
        <v>87</v>
      </c>
      <c r="B16" s="134"/>
      <c r="C16" s="76"/>
      <c r="D16" s="107"/>
      <c r="E16" s="108"/>
      <c r="F16" s="23"/>
      <c r="G16" s="74"/>
      <c r="H16" s="127"/>
    </row>
    <row r="17" spans="1:8" ht="15" customHeight="1" x14ac:dyDescent="0.25">
      <c r="A17" s="138" t="s">
        <v>61</v>
      </c>
      <c r="B17" s="160" t="s">
        <v>62</v>
      </c>
      <c r="C17" s="93">
        <v>827177.36723809526</v>
      </c>
      <c r="D17" s="91">
        <v>5.29</v>
      </c>
      <c r="E17" s="77"/>
      <c r="F17" s="78"/>
      <c r="G17" s="118">
        <v>4375768.2726895241</v>
      </c>
      <c r="H17" s="127"/>
    </row>
    <row r="18" spans="1:8" ht="15" customHeight="1" x14ac:dyDescent="0.25">
      <c r="A18" s="138" t="s">
        <v>63</v>
      </c>
      <c r="B18" s="160" t="s">
        <v>62</v>
      </c>
      <c r="C18" s="109"/>
      <c r="D18" s="79"/>
      <c r="E18" s="110">
        <v>4681413.3127240743</v>
      </c>
      <c r="F18" s="92">
        <v>5.29</v>
      </c>
      <c r="G18" s="118">
        <v>24764676.424310353</v>
      </c>
      <c r="H18" s="127"/>
    </row>
    <row r="19" spans="1:8" ht="15" customHeight="1" x14ac:dyDescent="0.25">
      <c r="A19" s="139" t="s">
        <v>64</v>
      </c>
      <c r="B19" s="160" t="s">
        <v>62</v>
      </c>
      <c r="C19" s="110">
        <v>5410527.3159999996</v>
      </c>
      <c r="D19" s="80">
        <v>4.82</v>
      </c>
      <c r="E19" s="65"/>
      <c r="F19" s="140"/>
      <c r="G19" s="66">
        <v>26078741.663120002</v>
      </c>
      <c r="H19" s="122"/>
    </row>
    <row r="20" spans="1:8" ht="15" customHeight="1" x14ac:dyDescent="0.25">
      <c r="A20" s="139" t="s">
        <v>65</v>
      </c>
      <c r="B20" s="160" t="s">
        <v>62</v>
      </c>
      <c r="C20" s="110"/>
      <c r="D20" s="81"/>
      <c r="E20" s="110">
        <v>26015080.707460884</v>
      </c>
      <c r="F20" s="82">
        <v>4.82</v>
      </c>
      <c r="G20" s="66">
        <v>125392689.00996147</v>
      </c>
      <c r="H20" s="122"/>
    </row>
    <row r="21" spans="1:8" ht="15" customHeight="1" x14ac:dyDescent="0.25">
      <c r="A21" s="139" t="s">
        <v>66</v>
      </c>
      <c r="B21" s="160" t="s">
        <v>62</v>
      </c>
      <c r="C21" s="110">
        <v>4020371.7999999896</v>
      </c>
      <c r="D21" s="80">
        <v>3.97</v>
      </c>
      <c r="E21" s="110"/>
      <c r="F21" s="140"/>
      <c r="G21" s="66">
        <v>15960876.045999959</v>
      </c>
      <c r="H21" s="122"/>
    </row>
    <row r="22" spans="1:8" ht="15" customHeight="1" x14ac:dyDescent="0.25">
      <c r="A22" s="139" t="s">
        <v>67</v>
      </c>
      <c r="B22" s="160" t="s">
        <v>62</v>
      </c>
      <c r="C22" s="110"/>
      <c r="D22" s="81"/>
      <c r="E22" s="110">
        <v>23628190.351999998</v>
      </c>
      <c r="F22" s="82">
        <v>3.97</v>
      </c>
      <c r="G22" s="66">
        <v>93803915.697439998</v>
      </c>
      <c r="H22" s="122"/>
    </row>
    <row r="23" spans="1:8" ht="15" customHeight="1" x14ac:dyDescent="0.25">
      <c r="A23" s="139" t="s">
        <v>68</v>
      </c>
      <c r="B23" s="160" t="s">
        <v>62</v>
      </c>
      <c r="C23" s="110">
        <v>11667933.008791117</v>
      </c>
      <c r="D23" s="80">
        <v>2.83</v>
      </c>
      <c r="E23" s="110"/>
      <c r="F23" s="140"/>
      <c r="G23" s="66">
        <v>33020250.41487886</v>
      </c>
      <c r="H23" s="83"/>
    </row>
    <row r="24" spans="1:8" ht="15" customHeight="1" thickBot="1" x14ac:dyDescent="0.3">
      <c r="A24" s="141" t="s">
        <v>69</v>
      </c>
      <c r="B24" s="162" t="s">
        <v>62</v>
      </c>
      <c r="C24" s="70"/>
      <c r="D24" s="84"/>
      <c r="E24" s="112">
        <v>60202781.367510438</v>
      </c>
      <c r="F24" s="85">
        <v>2.63</v>
      </c>
      <c r="G24" s="69">
        <v>158333314.99655244</v>
      </c>
      <c r="H24" s="83"/>
    </row>
    <row r="25" spans="1:8" ht="15" customHeight="1" thickBot="1" x14ac:dyDescent="0.3">
      <c r="A25" s="142" t="s">
        <v>93</v>
      </c>
      <c r="B25" s="143"/>
      <c r="C25" s="111"/>
      <c r="D25" s="144"/>
      <c r="E25" s="113">
        <f>SUM(C17:C23,E18:E24)</f>
        <v>136453475.23172459</v>
      </c>
      <c r="F25" s="144"/>
      <c r="G25" s="144"/>
      <c r="H25" s="145">
        <v>481730232.52495265</v>
      </c>
    </row>
    <row r="26" spans="1:8" ht="15" customHeight="1" thickTop="1" x14ac:dyDescent="0.25">
      <c r="A26" s="146" t="s">
        <v>88</v>
      </c>
      <c r="C26" s="122"/>
      <c r="E26" s="122"/>
      <c r="F26" s="122"/>
      <c r="G26" s="122"/>
      <c r="H26" s="127">
        <v>1416166645</v>
      </c>
    </row>
    <row r="27" spans="1:8" ht="15" customHeight="1" x14ac:dyDescent="0.25">
      <c r="A27" s="146"/>
      <c r="C27" s="122"/>
      <c r="D27" s="122"/>
      <c r="E27" s="122"/>
      <c r="F27" s="122"/>
      <c r="G27" s="122"/>
      <c r="H27" s="122"/>
    </row>
    <row r="28" spans="1:8" ht="15" customHeight="1" x14ac:dyDescent="0.25">
      <c r="A28" s="147" t="s">
        <v>70</v>
      </c>
      <c r="B28" s="148"/>
      <c r="C28" s="122"/>
      <c r="D28" s="122"/>
      <c r="E28" s="122"/>
      <c r="F28" s="122"/>
      <c r="G28" s="74">
        <v>10000000</v>
      </c>
      <c r="H28" s="122"/>
    </row>
    <row r="29" spans="1:8" ht="15" customHeight="1" x14ac:dyDescent="0.25">
      <c r="A29" s="149" t="s">
        <v>71</v>
      </c>
      <c r="B29" s="148"/>
      <c r="C29" s="122"/>
      <c r="D29" s="122"/>
      <c r="E29" s="86"/>
      <c r="F29" s="122"/>
      <c r="G29" s="74">
        <v>8975000</v>
      </c>
      <c r="H29" s="122"/>
    </row>
    <row r="30" spans="1:8" ht="15" customHeight="1" x14ac:dyDescent="0.25">
      <c r="A30" s="149" t="s">
        <v>72</v>
      </c>
      <c r="B30" s="148"/>
      <c r="C30" s="122"/>
      <c r="D30" s="122"/>
      <c r="E30" s="87"/>
      <c r="F30" s="122"/>
      <c r="G30" s="74">
        <v>1000000</v>
      </c>
      <c r="H30" s="122"/>
    </row>
    <row r="31" spans="1:8" ht="15" customHeight="1" x14ac:dyDescent="0.25">
      <c r="A31" s="149" t="s">
        <v>73</v>
      </c>
      <c r="B31" s="148"/>
      <c r="C31" s="122"/>
      <c r="D31" s="122"/>
      <c r="E31" s="87"/>
      <c r="F31" s="122"/>
      <c r="G31" s="74">
        <v>1400000</v>
      </c>
      <c r="H31" s="122"/>
    </row>
    <row r="32" spans="1:8" ht="15" customHeight="1" x14ac:dyDescent="0.25">
      <c r="A32" s="146" t="s">
        <v>74</v>
      </c>
      <c r="B32" s="148"/>
      <c r="C32" s="122"/>
      <c r="D32" s="122"/>
      <c r="E32" s="122"/>
      <c r="F32" s="122"/>
      <c r="G32" s="74">
        <v>1000000</v>
      </c>
      <c r="H32" s="122"/>
    </row>
    <row r="33" spans="1:8" ht="15" customHeight="1" x14ac:dyDescent="0.25">
      <c r="A33" s="146" t="s">
        <v>96</v>
      </c>
      <c r="B33" s="148"/>
      <c r="C33" s="122"/>
      <c r="D33" s="122"/>
      <c r="E33" s="122"/>
      <c r="F33" s="122"/>
      <c r="G33" s="74">
        <v>4600000</v>
      </c>
      <c r="H33" s="122"/>
    </row>
    <row r="34" spans="1:8" ht="15" customHeight="1" x14ac:dyDescent="0.25">
      <c r="A34" s="146" t="s">
        <v>75</v>
      </c>
      <c r="B34" s="148"/>
      <c r="C34" s="122"/>
      <c r="D34" s="122"/>
      <c r="E34" s="122"/>
      <c r="F34" s="122"/>
      <c r="G34" s="74">
        <v>1000000</v>
      </c>
      <c r="H34" s="122"/>
    </row>
    <row r="35" spans="1:8" ht="15" customHeight="1" x14ac:dyDescent="0.25">
      <c r="A35" s="146" t="s">
        <v>76</v>
      </c>
      <c r="B35" s="148"/>
      <c r="C35" s="122"/>
      <c r="D35" s="122"/>
      <c r="E35" s="122"/>
      <c r="F35" s="122"/>
      <c r="G35" s="74">
        <v>14000</v>
      </c>
      <c r="H35" s="122"/>
    </row>
    <row r="36" spans="1:8" ht="15" customHeight="1" x14ac:dyDescent="0.25">
      <c r="A36" s="146" t="s">
        <v>77</v>
      </c>
      <c r="B36" s="148"/>
      <c r="C36" s="122"/>
      <c r="D36" s="122"/>
      <c r="E36" s="122"/>
      <c r="F36" s="122"/>
      <c r="G36" s="74">
        <v>88800</v>
      </c>
      <c r="H36" s="122"/>
    </row>
    <row r="37" spans="1:8" ht="15" customHeight="1" x14ac:dyDescent="0.25">
      <c r="A37" s="146" t="s">
        <v>78</v>
      </c>
      <c r="B37" s="148"/>
      <c r="C37" s="150"/>
      <c r="D37" s="122"/>
      <c r="E37" s="122"/>
      <c r="F37" s="122"/>
      <c r="G37" s="74">
        <v>65000</v>
      </c>
      <c r="H37" s="122"/>
    </row>
    <row r="38" spans="1:8" ht="15" customHeight="1" x14ac:dyDescent="0.25">
      <c r="A38" s="146" t="s">
        <v>79</v>
      </c>
      <c r="B38" s="148"/>
      <c r="C38" s="150"/>
      <c r="D38" s="122"/>
      <c r="E38" s="122"/>
      <c r="F38" s="122"/>
      <c r="G38" s="74">
        <v>50000</v>
      </c>
      <c r="H38" s="122"/>
    </row>
    <row r="39" spans="1:8" ht="15" customHeight="1" x14ac:dyDescent="0.25">
      <c r="A39" s="146" t="s">
        <v>80</v>
      </c>
      <c r="B39" s="148"/>
      <c r="C39" s="150"/>
      <c r="D39" s="122"/>
      <c r="E39" s="122"/>
      <c r="F39" s="122"/>
      <c r="G39" s="74">
        <v>65000</v>
      </c>
      <c r="H39" s="122"/>
    </row>
    <row r="40" spans="1:8" ht="15" customHeight="1" x14ac:dyDescent="0.25">
      <c r="A40" s="146" t="s">
        <v>81</v>
      </c>
      <c r="B40" s="148"/>
      <c r="C40" s="150"/>
      <c r="D40" s="122"/>
      <c r="E40" s="122"/>
      <c r="F40" s="122"/>
      <c r="G40" s="74">
        <v>250000</v>
      </c>
      <c r="H40" s="127">
        <v>28507800</v>
      </c>
    </row>
    <row r="41" spans="1:8" ht="15" customHeight="1" thickBot="1" x14ac:dyDescent="0.3">
      <c r="A41" s="151" t="s">
        <v>82</v>
      </c>
      <c r="B41" s="63"/>
      <c r="C41" s="152"/>
      <c r="D41" s="153"/>
      <c r="E41" s="153"/>
      <c r="F41" s="153"/>
      <c r="G41" s="75">
        <v>245855450</v>
      </c>
      <c r="H41" s="154"/>
    </row>
    <row r="42" spans="1:8" ht="15" customHeight="1" thickBot="1" x14ac:dyDescent="0.3">
      <c r="A42" s="155" t="s">
        <v>83</v>
      </c>
      <c r="C42" s="122"/>
      <c r="D42" s="122"/>
      <c r="E42" s="122"/>
      <c r="F42" s="122"/>
      <c r="G42" s="122"/>
      <c r="H42" s="88">
        <v>274363250</v>
      </c>
    </row>
    <row r="43" spans="1:8" ht="15" customHeight="1" thickTop="1" x14ac:dyDescent="0.25">
      <c r="A43" s="146" t="s">
        <v>84</v>
      </c>
      <c r="C43" s="122"/>
      <c r="D43" s="122"/>
      <c r="E43" s="122"/>
      <c r="F43" s="122"/>
      <c r="G43" s="122"/>
      <c r="H43" s="74">
        <v>1690529896</v>
      </c>
    </row>
    <row r="44" spans="1:8" ht="15" customHeight="1" thickBot="1" x14ac:dyDescent="0.3">
      <c r="A44" s="146" t="s">
        <v>94</v>
      </c>
      <c r="C44" s="122"/>
      <c r="D44" s="122"/>
      <c r="E44" s="122"/>
      <c r="F44" s="122"/>
      <c r="G44" s="122"/>
      <c r="H44" s="156">
        <v>275875363.14636195</v>
      </c>
    </row>
    <row r="45" spans="1:8" ht="15" customHeight="1" thickBot="1" x14ac:dyDescent="0.3">
      <c r="A45" s="146" t="s">
        <v>95</v>
      </c>
      <c r="C45" s="122"/>
      <c r="D45" s="122"/>
      <c r="E45" s="122"/>
      <c r="F45" s="122"/>
      <c r="G45" s="122"/>
      <c r="H45" s="89">
        <v>900000</v>
      </c>
    </row>
    <row r="46" spans="1:8" ht="15" customHeight="1" thickTop="1" x14ac:dyDescent="0.25">
      <c r="A46" s="146" t="s">
        <v>85</v>
      </c>
      <c r="C46" s="122"/>
      <c r="D46" s="122"/>
      <c r="E46" s="122"/>
      <c r="F46" s="122"/>
      <c r="G46" s="122"/>
      <c r="H46" s="90">
        <v>1413754532</v>
      </c>
    </row>
    <row r="47" spans="1:8" ht="15" customHeight="1" x14ac:dyDescent="0.25">
      <c r="A47" s="146" t="s">
        <v>97</v>
      </c>
      <c r="C47" s="122"/>
      <c r="D47" s="122"/>
      <c r="E47" s="122"/>
      <c r="F47" s="122"/>
      <c r="G47" s="122"/>
      <c r="H47" s="74">
        <v>50876678778</v>
      </c>
    </row>
    <row r="48" spans="1:8" ht="15" customHeight="1" x14ac:dyDescent="0.25">
      <c r="A48" s="146" t="s">
        <v>86</v>
      </c>
      <c r="C48" s="122"/>
      <c r="D48" s="122"/>
      <c r="E48" s="122"/>
      <c r="F48" s="122"/>
      <c r="G48" s="122"/>
      <c r="H48" s="164">
        <v>2.7789999999999999E-2</v>
      </c>
    </row>
    <row r="49" spans="1:8" ht="15" customHeight="1" x14ac:dyDescent="0.25">
      <c r="C49" s="122"/>
      <c r="D49" s="122"/>
      <c r="E49" s="122"/>
      <c r="F49" s="122"/>
      <c r="G49" s="122"/>
      <c r="H49" s="122"/>
    </row>
    <row r="50" spans="1:8" ht="15" customHeight="1" x14ac:dyDescent="0.25">
      <c r="A50" s="165" t="s">
        <v>98</v>
      </c>
    </row>
    <row r="51" spans="1:8" ht="15" customHeight="1" x14ac:dyDescent="0.25">
      <c r="A51" s="165" t="s">
        <v>99</v>
      </c>
    </row>
    <row r="53" spans="1:8" x14ac:dyDescent="0.25">
      <c r="A53" s="163"/>
    </row>
  </sheetData>
  <mergeCells count="1">
    <mergeCell ref="B8:B9"/>
  </mergeCells>
  <printOptions horizontalCentered="1"/>
  <pageMargins left="0.25" right="0.25" top="0.75" bottom="0.75" header="0.3" footer="0.3"/>
  <pageSetup scale="65" orientation="landscape" r:id="rId1"/>
  <headerFooter>
    <oddHeader>&amp;C&amp;"-,Bold"&amp;16Exhibit 2&amp;R&amp;"-,Bold"May 1, 2019
interstate TRS Fund Annual Report</oddHeader>
    <oddFooter>&amp;C&amp;P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EAC0B-40CE-4376-BFB6-C599A6D139B0}">
  <dimension ref="A1:C18"/>
  <sheetViews>
    <sheetView topLeftCell="A16" zoomScale="80" zoomScaleNormal="80" workbookViewId="0">
      <selection activeCell="E30" sqref="E30"/>
    </sheetView>
  </sheetViews>
  <sheetFormatPr defaultRowHeight="15" x14ac:dyDescent="0.25"/>
  <cols>
    <col min="1" max="1" width="14.85546875" style="199" customWidth="1"/>
    <col min="3" max="3" width="18.140625" customWidth="1"/>
  </cols>
  <sheetData>
    <row r="1" spans="1:3" ht="19.5" thickBot="1" x14ac:dyDescent="0.3">
      <c r="A1" s="277" t="s">
        <v>127</v>
      </c>
      <c r="B1" s="278"/>
      <c r="C1" s="278"/>
    </row>
    <row r="2" spans="1:3" ht="18.75" x14ac:dyDescent="0.25">
      <c r="A2" s="200" t="s">
        <v>125</v>
      </c>
      <c r="B2" s="279" t="s">
        <v>126</v>
      </c>
      <c r="C2" s="280"/>
    </row>
    <row r="3" spans="1:3" ht="18.75" x14ac:dyDescent="0.25">
      <c r="A3" s="201">
        <v>2004</v>
      </c>
      <c r="B3" s="272">
        <v>81954191760.720001</v>
      </c>
      <c r="C3" s="272"/>
    </row>
    <row r="4" spans="1:3" ht="18.75" x14ac:dyDescent="0.25">
      <c r="A4" s="201">
        <v>2005</v>
      </c>
      <c r="B4" s="272">
        <v>80666621323.770004</v>
      </c>
      <c r="C4" s="272">
        <v>0.01</v>
      </c>
    </row>
    <row r="5" spans="1:3" ht="18.75" x14ac:dyDescent="0.25">
      <c r="A5" s="201">
        <v>2006</v>
      </c>
      <c r="B5" s="272">
        <v>80457972601.729996</v>
      </c>
      <c r="C5" s="272">
        <v>0.01</v>
      </c>
    </row>
    <row r="6" spans="1:3" ht="18.75" x14ac:dyDescent="0.25">
      <c r="A6" s="201">
        <v>2007</v>
      </c>
      <c r="B6" s="272">
        <v>77898078806.139999</v>
      </c>
      <c r="C6" s="272">
        <v>0.01</v>
      </c>
    </row>
    <row r="7" spans="1:3" ht="18.75" x14ac:dyDescent="0.25">
      <c r="A7" s="201">
        <v>2008</v>
      </c>
      <c r="B7" s="272">
        <v>79428092243.169998</v>
      </c>
      <c r="C7" s="272">
        <v>0.01</v>
      </c>
    </row>
    <row r="8" spans="1:3" ht="18.75" x14ac:dyDescent="0.25">
      <c r="A8" s="201">
        <v>2009</v>
      </c>
      <c r="B8" s="272">
        <v>78895806171.059998</v>
      </c>
      <c r="C8" s="272">
        <v>0.01</v>
      </c>
    </row>
    <row r="9" spans="1:3" ht="18.75" x14ac:dyDescent="0.25">
      <c r="A9" s="201">
        <v>2010</v>
      </c>
      <c r="B9" s="272">
        <v>72844997815.669998</v>
      </c>
      <c r="C9" s="272">
        <v>0.01</v>
      </c>
    </row>
    <row r="10" spans="1:3" ht="18.75" x14ac:dyDescent="0.25">
      <c r="A10" s="201">
        <v>2011</v>
      </c>
      <c r="B10" s="272">
        <v>69450220823.190002</v>
      </c>
      <c r="C10" s="272">
        <v>0.01</v>
      </c>
    </row>
    <row r="11" spans="1:3" ht="18.75" x14ac:dyDescent="0.25">
      <c r="A11" s="201">
        <v>2012</v>
      </c>
      <c r="B11" s="272">
        <v>67206226972.739998</v>
      </c>
      <c r="C11" s="272">
        <v>0.01</v>
      </c>
    </row>
    <row r="12" spans="1:3" ht="18.75" x14ac:dyDescent="0.25">
      <c r="A12" s="201">
        <v>2013</v>
      </c>
      <c r="B12" s="273">
        <v>67278109559.790001</v>
      </c>
      <c r="C12" s="274">
        <v>0.01</v>
      </c>
    </row>
    <row r="13" spans="1:3" ht="18.75" x14ac:dyDescent="0.25">
      <c r="A13" s="201">
        <v>2014</v>
      </c>
      <c r="B13" s="273">
        <v>65234609106.580002</v>
      </c>
      <c r="C13" s="274"/>
    </row>
    <row r="14" spans="1:3" ht="18.75" x14ac:dyDescent="0.3">
      <c r="A14" s="202">
        <v>2015</v>
      </c>
      <c r="B14" s="273">
        <v>64234609107</v>
      </c>
      <c r="C14" s="274"/>
    </row>
    <row r="15" spans="1:3" ht="21" x14ac:dyDescent="0.3">
      <c r="A15" s="203" t="s">
        <v>128</v>
      </c>
      <c r="B15" s="275">
        <v>61424575347.800003</v>
      </c>
      <c r="C15" s="276"/>
    </row>
    <row r="16" spans="1:3" ht="18.75" x14ac:dyDescent="0.25">
      <c r="A16" s="201">
        <v>2017</v>
      </c>
      <c r="B16" s="269">
        <v>57828807840.519997</v>
      </c>
      <c r="C16" s="270"/>
    </row>
    <row r="17" spans="1:3" ht="18.75" x14ac:dyDescent="0.3">
      <c r="A17" s="204">
        <v>2018</v>
      </c>
      <c r="B17" s="271">
        <v>53380042779.260002</v>
      </c>
      <c r="C17" s="271"/>
    </row>
    <row r="18" spans="1:3" ht="18.75" x14ac:dyDescent="0.25">
      <c r="A18" s="205">
        <v>2019</v>
      </c>
      <c r="B18" s="269">
        <v>50876678778</v>
      </c>
      <c r="C18" s="270"/>
    </row>
  </sheetData>
  <mergeCells count="18">
    <mergeCell ref="A1:C1"/>
    <mergeCell ref="B2:C2"/>
    <mergeCell ref="B3:C3"/>
    <mergeCell ref="B4:C4"/>
    <mergeCell ref="B5:C5"/>
    <mergeCell ref="B6:C6"/>
    <mergeCell ref="B7:C7"/>
    <mergeCell ref="B8:C8"/>
    <mergeCell ref="B9:C9"/>
    <mergeCell ref="B10:C10"/>
    <mergeCell ref="B16:C16"/>
    <mergeCell ref="B17:C17"/>
    <mergeCell ref="B18:C18"/>
    <mergeCell ref="B11:C11"/>
    <mergeCell ref="B12:C12"/>
    <mergeCell ref="B13:C13"/>
    <mergeCell ref="B14:C14"/>
    <mergeCell ref="B15:C15"/>
  </mergeCells>
  <printOptions horizontalCentered="1"/>
  <pageMargins left="0.7" right="0.7" top="1.25" bottom="0.75" header="0.3" footer="0.3"/>
  <pageSetup orientation="portrait" r:id="rId1"/>
  <headerFooter>
    <oddHeader>&amp;C&amp;"-,Bold"&amp;16Exhibit 3&amp;R&amp;"-,Bold"May 1, 2019
interstate TRS Fund Annual Report</oddHeader>
    <oddFooter>&amp;C&amp;P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809E1-92E8-40F8-A140-0176A603B17A}">
  <sheetPr>
    <pageSetUpPr fitToPage="1"/>
  </sheetPr>
  <dimension ref="A1:N25"/>
  <sheetViews>
    <sheetView zoomScaleNormal="100" workbookViewId="0">
      <selection activeCell="I29" sqref="I29"/>
    </sheetView>
  </sheetViews>
  <sheetFormatPr defaultRowHeight="15" x14ac:dyDescent="0.25"/>
  <cols>
    <col min="1" max="1" width="13" customWidth="1"/>
    <col min="2" max="2" width="17.5703125" bestFit="1" customWidth="1"/>
    <col min="3" max="3" width="18" bestFit="1" customWidth="1"/>
    <col min="4" max="4" width="14.85546875" customWidth="1"/>
    <col min="5" max="5" width="19.85546875" bestFit="1" customWidth="1"/>
    <col min="6" max="6" width="14.85546875" bestFit="1" customWidth="1"/>
    <col min="7" max="7" width="17.42578125" bestFit="1" customWidth="1"/>
    <col min="9" max="9" width="16" bestFit="1" customWidth="1"/>
    <col min="10" max="10" width="14.42578125" bestFit="1" customWidth="1"/>
    <col min="13" max="13" width="14.28515625" bestFit="1" customWidth="1"/>
  </cols>
  <sheetData>
    <row r="1" spans="1:6" s="198" customFormat="1" ht="15.75" x14ac:dyDescent="0.25">
      <c r="A1" s="281" t="s">
        <v>136</v>
      </c>
      <c r="B1" s="282"/>
      <c r="C1" s="282"/>
      <c r="D1" s="282"/>
      <c r="E1" s="282"/>
      <c r="F1" s="282"/>
    </row>
    <row r="2" spans="1:6" s="198" customFormat="1" ht="36.75" customHeight="1" x14ac:dyDescent="0.25">
      <c r="A2" s="237" t="s">
        <v>129</v>
      </c>
      <c r="B2" s="237" t="s">
        <v>130</v>
      </c>
      <c r="C2" s="237" t="s">
        <v>131</v>
      </c>
      <c r="D2" s="237" t="s">
        <v>132</v>
      </c>
      <c r="E2" s="237" t="s">
        <v>133</v>
      </c>
      <c r="F2" s="237" t="s">
        <v>131</v>
      </c>
    </row>
    <row r="3" spans="1:6" s="242" customFormat="1" ht="29.25" x14ac:dyDescent="0.25">
      <c r="A3" s="238" t="s">
        <v>134</v>
      </c>
      <c r="B3" s="239">
        <v>53467309359</v>
      </c>
      <c r="C3" s="238"/>
      <c r="D3" s="240">
        <v>2.801E-2</v>
      </c>
      <c r="E3" s="241">
        <f>D3*B3</f>
        <v>1497619335.1455901</v>
      </c>
      <c r="F3" s="238"/>
    </row>
    <row r="4" spans="1:6" x14ac:dyDescent="0.25">
      <c r="A4" s="233">
        <v>43281</v>
      </c>
      <c r="B4" s="234">
        <v>53470730082.120003</v>
      </c>
      <c r="C4" s="234">
        <v>-4320211247.9099998</v>
      </c>
      <c r="D4" s="235">
        <v>2.801E-2</v>
      </c>
      <c r="E4" s="234">
        <v>1497715149.6024001</v>
      </c>
      <c r="F4" s="234">
        <v>174880502.55000001</v>
      </c>
    </row>
    <row r="5" spans="1:6" x14ac:dyDescent="0.25">
      <c r="A5" s="233">
        <v>43343</v>
      </c>
      <c r="B5" s="234">
        <v>53448855944.129997</v>
      </c>
      <c r="C5" s="234">
        <v>-21874137.989999998</v>
      </c>
      <c r="D5" s="235">
        <v>2.801E-2</v>
      </c>
      <c r="E5" s="234">
        <v>1497102454.9969001</v>
      </c>
      <c r="F5" s="234">
        <v>-612694.61</v>
      </c>
    </row>
    <row r="6" spans="1:6" x14ac:dyDescent="0.25">
      <c r="A6" s="233">
        <v>43373</v>
      </c>
      <c r="B6" s="234">
        <v>53371230673.32</v>
      </c>
      <c r="C6" s="234">
        <v>-77625270.810000002</v>
      </c>
      <c r="D6" s="235">
        <v>2.801E-2</v>
      </c>
      <c r="E6" s="234">
        <v>1494928171.1617</v>
      </c>
      <c r="F6" s="234">
        <v>-2174283.8352000001</v>
      </c>
    </row>
    <row r="7" spans="1:6" x14ac:dyDescent="0.25">
      <c r="A7" s="233">
        <v>43404</v>
      </c>
      <c r="B7" s="234">
        <v>53373296658.43</v>
      </c>
      <c r="C7" s="234">
        <v>2065985.11</v>
      </c>
      <c r="D7" s="235">
        <v>2.801E-2</v>
      </c>
      <c r="E7" s="234">
        <v>1494986039.4040999</v>
      </c>
      <c r="F7" s="234">
        <v>57868.242400000003</v>
      </c>
    </row>
    <row r="8" spans="1:6" x14ac:dyDescent="0.25">
      <c r="A8" s="233">
        <v>43434</v>
      </c>
      <c r="B8" s="234">
        <v>53375394860.339996</v>
      </c>
      <c r="C8" s="234">
        <v>2098201.91</v>
      </c>
      <c r="D8" s="235">
        <v>2.801E-2</v>
      </c>
      <c r="E8" s="234">
        <v>1495044810.0397</v>
      </c>
      <c r="F8" s="234">
        <v>58770.635600000001</v>
      </c>
    </row>
    <row r="9" spans="1:6" x14ac:dyDescent="0.25">
      <c r="A9" s="233">
        <v>43465</v>
      </c>
      <c r="B9" s="234">
        <v>53377938173.269997</v>
      </c>
      <c r="C9" s="234">
        <v>2543312.9300000002</v>
      </c>
      <c r="D9" s="235">
        <v>2.801E-2</v>
      </c>
      <c r="E9" s="234">
        <v>1495116048.2349</v>
      </c>
      <c r="F9" s="234">
        <v>71238.195200000002</v>
      </c>
    </row>
    <row r="10" spans="1:6" x14ac:dyDescent="0.25">
      <c r="A10" s="233">
        <v>43496</v>
      </c>
      <c r="B10" s="234">
        <v>53377711267.18</v>
      </c>
      <c r="C10" s="234">
        <v>-226906.09</v>
      </c>
      <c r="D10" s="235">
        <v>2.801E-2</v>
      </c>
      <c r="E10" s="234">
        <v>1495109692.5953</v>
      </c>
      <c r="F10" s="234">
        <v>-6355.6396000000004</v>
      </c>
    </row>
    <row r="11" spans="1:6" x14ac:dyDescent="0.25">
      <c r="A11" s="233">
        <v>43524</v>
      </c>
      <c r="B11" s="234">
        <v>53424159124.309998</v>
      </c>
      <c r="C11" s="234">
        <v>46447857.130000003</v>
      </c>
      <c r="D11" s="235">
        <v>2.801E-2</v>
      </c>
      <c r="E11" s="234">
        <v>1496410697.0734</v>
      </c>
      <c r="F11" s="234">
        <v>1301004.4780999999</v>
      </c>
    </row>
    <row r="12" spans="1:6" x14ac:dyDescent="0.25">
      <c r="A12" s="233">
        <v>43555</v>
      </c>
      <c r="B12" s="234">
        <v>53379823569.059998</v>
      </c>
      <c r="C12" s="234">
        <v>-44335555.25</v>
      </c>
      <c r="D12" s="235">
        <v>2.801E-2</v>
      </c>
      <c r="E12" s="234">
        <v>1495168858.1705</v>
      </c>
      <c r="F12" s="234">
        <v>-1241838.9029000001</v>
      </c>
    </row>
    <row r="13" spans="1:6" x14ac:dyDescent="0.25">
      <c r="A13" s="233">
        <v>43555</v>
      </c>
      <c r="B13" s="234">
        <v>53380042779.260002</v>
      </c>
      <c r="C13" s="236"/>
      <c r="D13" s="235">
        <v>2.801E-2</v>
      </c>
      <c r="E13" s="234">
        <v>1495174998.2479</v>
      </c>
      <c r="F13" s="236"/>
    </row>
    <row r="24" spans="13:14" x14ac:dyDescent="0.25">
      <c r="N24" s="198"/>
    </row>
    <row r="25" spans="13:14" x14ac:dyDescent="0.25">
      <c r="M25" s="225"/>
      <c r="N25" s="198"/>
    </row>
  </sheetData>
  <mergeCells count="1">
    <mergeCell ref="A1:F1"/>
  </mergeCells>
  <printOptions horizontalCentered="1"/>
  <pageMargins left="0.7" right="0.7" top="1" bottom="0.75" header="0.3" footer="0.3"/>
  <pageSetup fitToHeight="0" orientation="landscape" r:id="rId1"/>
  <headerFooter>
    <oddHeader>&amp;C&amp;"-,Bold"&amp;16Exhibit 4&amp;R&amp;"-,Bold"May 1, 2019
interstate TRS Fund Annual Report</oddHeader>
    <oddFooter>&amp;C&amp;P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Exhibit 1-1</vt:lpstr>
      <vt:lpstr>Exhibit 1-2</vt:lpstr>
      <vt:lpstr>Exhibit 1-3</vt:lpstr>
      <vt:lpstr>Exhibit 1-3.1 Redacted</vt:lpstr>
      <vt:lpstr>Exhibit 1-3.2</vt:lpstr>
      <vt:lpstr>Exhibit 1-4</vt:lpstr>
      <vt:lpstr>Exhibit 2</vt:lpstr>
      <vt:lpstr>Exhibit 3</vt:lpstr>
      <vt:lpstr>Exhibit 4</vt:lpstr>
      <vt:lpstr>'Exhibit 1-1'!Print_Area</vt:lpstr>
      <vt:lpstr>'Exhibit 1-1'!Print_Titles</vt:lpstr>
      <vt:lpstr>'Exhibit 1-2'!Print_Titles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Hurst</dc:creator>
  <cp:lastModifiedBy>Dave Rolka</cp:lastModifiedBy>
  <cp:lastPrinted>2019-04-30T18:36:46Z</cp:lastPrinted>
  <dcterms:created xsi:type="dcterms:W3CDTF">2019-04-18T18:21:41Z</dcterms:created>
  <dcterms:modified xsi:type="dcterms:W3CDTF">2019-04-30T18:38:26Z</dcterms:modified>
</cp:coreProperties>
</file>