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4390" yWindow="-20" windowWidth="14430" windowHeight="11020"/>
  </bookViews>
  <sheets>
    <sheet name="vGUPPI (NO InputSub)" sheetId="8" r:id="rId1"/>
  </sheets>
  <externalReferences>
    <externalReference r:id="rId2"/>
  </externalReferences>
  <definedNames>
    <definedName name="MinPerHour">'[1]Inputs &amp; Switches'!$C$11</definedName>
    <definedName name="minutesperhour" localSheetId="0">#REF!</definedName>
    <definedName name="minutesperhour">#REF!</definedName>
    <definedName name="MnthPerQtr">'[1]Inputs &amp; Switches'!$C$12</definedName>
    <definedName name="MthPerYr">'[1]Inputs &amp; Switches'!$C$13</definedName>
    <definedName name="percenttodecimal" localSheetId="0">#REF!</definedName>
    <definedName name="percenttodecimal">#REF!</definedName>
    <definedName name="UnionSwitch">'[1]Inputs &amp; Switches'!$C$3</definedName>
    <definedName name="year" localSheetId="0">#REF!</definedName>
    <definedName name="year">#REF!</definedName>
    <definedName name="zz" localSheetId="0">#REF!</definedName>
    <definedName name="zz">#REF!</definedName>
  </definedNames>
  <calcPr calcId="145621" calcMode="autoNoTable"/>
</workbook>
</file>

<file path=xl/calcChain.xml><?xml version="1.0" encoding="utf-8"?>
<calcChain xmlns="http://schemas.openxmlformats.org/spreadsheetml/2006/main">
  <c r="L37" i="8" l="1"/>
  <c r="L38" i="8" s="1"/>
  <c r="L39" i="8" s="1"/>
  <c r="M37" i="8"/>
  <c r="M38" i="8" s="1"/>
  <c r="M39" i="8" s="1"/>
  <c r="H22" i="8"/>
  <c r="H29" i="8" l="1"/>
  <c r="H21" i="8"/>
  <c r="H28" i="8" s="1"/>
  <c r="A11" i="8"/>
  <c r="C11" i="8" s="1"/>
  <c r="C8" i="8"/>
  <c r="E9" i="8"/>
  <c r="E8" i="8"/>
  <c r="A14" i="8" l="1"/>
  <c r="A18" i="8" s="1"/>
  <c r="C18" i="8" s="1"/>
  <c r="E14" i="8"/>
  <c r="E12" i="8"/>
  <c r="E11" i="8"/>
  <c r="C14" i="8" l="1"/>
  <c r="A21" i="8"/>
  <c r="E16" i="8"/>
  <c r="A24" i="8"/>
  <c r="E26" i="8" s="1"/>
  <c r="C21" i="8"/>
  <c r="E15" i="8"/>
  <c r="G21" i="8" s="1"/>
  <c r="E19" i="8"/>
  <c r="G22" i="8" s="1"/>
  <c r="E18" i="8"/>
  <c r="C24" i="8" l="1"/>
  <c r="A28" i="8"/>
  <c r="C28" i="8" s="1"/>
  <c r="E22" i="8" l="1"/>
  <c r="E21" i="8" l="1"/>
  <c r="E25" i="8"/>
  <c r="E24" i="8" l="1"/>
  <c r="G29" i="8" s="1"/>
  <c r="G28" i="8" l="1"/>
  <c r="E28" i="8"/>
  <c r="E29" i="8"/>
</calcChain>
</file>

<file path=xl/sharedStrings.xml><?xml version="1.0" encoding="utf-8"?>
<sst xmlns="http://schemas.openxmlformats.org/spreadsheetml/2006/main" count="32" uniqueCount="31">
  <si>
    <t>Source</t>
  </si>
  <si>
    <t>Assumed</t>
  </si>
  <si>
    <t>See "vGUPPI: Scoring Unilateral Pricing Incentives in Vertical Mergers", Moresi and Salop (2012).</t>
  </si>
  <si>
    <t>Item</t>
  </si>
  <si>
    <t>Quantity of Interest</t>
  </si>
  <si>
    <t>Diversion Ratio - Tracfone to Sprint</t>
  </si>
  <si>
    <t>Diversion Ratio - Tracfone to T-Mobile</t>
  </si>
  <si>
    <t>Retail Prepaid Margin - Sprint</t>
  </si>
  <si>
    <t>Retail Prepaid Margin - T-Mobile</t>
  </si>
  <si>
    <t>Price - Sprint</t>
  </si>
  <si>
    <t>Price - T-Mobile</t>
  </si>
  <si>
    <t>Price - Tracfone</t>
  </si>
  <si>
    <t>Wholesale Price - Sprint to Tracfone</t>
  </si>
  <si>
    <t>Wholesale Price - T-Mobile to Tracfone</t>
  </si>
  <si>
    <t>Demand elasticity: Retail</t>
  </si>
  <si>
    <t>vGUPPI Calculation for Tracfone -- With Input Substitution</t>
  </si>
  <si>
    <t>From Prepaid Logit Model Calibration</t>
  </si>
  <si>
    <t>Diversion ratios assume proportional diversion of prepaid subscriber shares.</t>
  </si>
  <si>
    <t xml:space="preserve"> See horizontal GUPPI margin table for prepaid segment.</t>
  </si>
  <si>
    <t>Wholesale prices are from Table 12.</t>
  </si>
  <si>
    <t>See Logit &amp; PC-AIDS results tables for prepaid segment.</t>
  </si>
  <si>
    <t>Tracfone Pass Through Rate</t>
  </si>
  <si>
    <t>vGUPPIu w/out Input Substitution - Sprint</t>
  </si>
  <si>
    <t>vGUPPIu w/out Input Substitution - T-Mobile</t>
  </si>
  <si>
    <t>vGUPPIu with Input Substitution - Sprint</t>
  </si>
  <si>
    <t>vGUPPIu with Input Substitution - T-Mobile</t>
  </si>
  <si>
    <t>w/p</t>
  </si>
  <si>
    <t>Ep</t>
  </si>
  <si>
    <t>Ers</t>
  </si>
  <si>
    <t>Tracfone Gross Margin</t>
  </si>
  <si>
    <t>Table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</si>
</sst>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&quot;$&quot;0.00"/>
    <numFmt numFmtId="166" formatCode="0.0000"/>
    <numFmt numFmtId="167" formatCode="0.000"/>
    <numFmt numFmtId="168" formatCode="&quot;$&quot;#,##0.00"/>
  </numFmts>
  <fonts count="10" x14ac:knownFonts="1">
    <font>
      <sz val="10"/>
      <color theme="1"/>
      <name val="Times New Roman"/>
      <family val="2"/>
    </font>
    <font>
      <sz val="10"/>
      <color theme="1"/>
      <name val="Times New Roman"/>
      <family val="2"/>
    </font>
    <font>
      <sz val="10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0046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2" fillId="2" borderId="0" xfId="0" applyFont="1" applyFill="1" applyBorder="1"/>
    <xf numFmtId="0" fontId="2" fillId="0" borderId="0" xfId="0" applyFont="1" applyFill="1" applyBorder="1"/>
    <xf numFmtId="168" fontId="2" fillId="0" borderId="0" xfId="0" applyNumberFormat="1" applyFont="1"/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Continuous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right" indent="1"/>
    </xf>
    <xf numFmtId="0" fontId="2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 indent="1"/>
    </xf>
    <xf numFmtId="9" fontId="2" fillId="0" borderId="0" xfId="2" applyFont="1" applyFill="1" applyAlignment="1">
      <alignment horizontal="right" indent="1"/>
    </xf>
    <xf numFmtId="9" fontId="2" fillId="0" borderId="0" xfId="0" applyNumberFormat="1" applyFont="1" applyFill="1"/>
    <xf numFmtId="0" fontId="2" fillId="0" borderId="0" xfId="0" applyFont="1" applyFill="1" applyAlignment="1">
      <alignment horizontal="left" wrapText="1"/>
    </xf>
    <xf numFmtId="165" fontId="2" fillId="0" borderId="0" xfId="1" applyNumberFormat="1" applyFont="1" applyFill="1" applyAlignment="1">
      <alignment horizontal="right" indent="1"/>
    </xf>
    <xf numFmtId="8" fontId="2" fillId="0" borderId="0" xfId="0" applyNumberFormat="1" applyFont="1" applyFill="1"/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164" fontId="5" fillId="0" borderId="0" xfId="2" applyNumberFormat="1" applyFont="1" applyFill="1" applyBorder="1" applyAlignment="1">
      <alignment horizontal="right" indent="1"/>
    </xf>
    <xf numFmtId="10" fontId="2" fillId="0" borderId="0" xfId="0" applyNumberFormat="1" applyFont="1" applyFill="1" applyBorder="1"/>
    <xf numFmtId="10" fontId="2" fillId="0" borderId="0" xfId="0" applyNumberFormat="1" applyFont="1" applyFill="1"/>
    <xf numFmtId="0" fontId="6" fillId="0" borderId="0" xfId="0" applyFont="1" applyFill="1" applyBorder="1" applyAlignment="1">
      <alignment horizontal="left" wrapText="1" indent="4"/>
    </xf>
    <xf numFmtId="164" fontId="2" fillId="0" borderId="0" xfId="2" applyNumberFormat="1" applyFont="1" applyFill="1" applyBorder="1" applyAlignment="1">
      <alignment horizontal="right" indent="1"/>
    </xf>
    <xf numFmtId="167" fontId="2" fillId="0" borderId="0" xfId="2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left" wrapText="1"/>
    </xf>
    <xf numFmtId="0" fontId="2" fillId="0" borderId="1" xfId="0" applyFont="1" applyFill="1" applyBorder="1"/>
    <xf numFmtId="9" fontId="2" fillId="0" borderId="1" xfId="2" applyFont="1" applyFill="1" applyBorder="1" applyAlignment="1">
      <alignment horizontal="right"/>
    </xf>
    <xf numFmtId="168" fontId="2" fillId="0" borderId="0" xfId="0" applyNumberFormat="1" applyFont="1" applyFill="1"/>
    <xf numFmtId="166" fontId="2" fillId="0" borderId="0" xfId="0" applyNumberFormat="1" applyFont="1" applyFill="1"/>
    <xf numFmtId="0" fontId="9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General\94500%20Training-Firm%20Orientation\Brattle%20101%20Summer%202016\Presentations\Day%203-9%20Presentations%20-%20Consulting\Final\Day%208%20-%20July%2019\2_Introduction%20to%20the%20Case\TA%20Program%20Modeling%20Exercise_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puts &amp; Switches"/>
      <sheetName val="Analysis &gt;&gt;"/>
      <sheetName val="Table 1 - NetIncome"/>
      <sheetName val="Table 2 - TaxesDue"/>
      <sheetName val="Table 3 - Revenue"/>
      <sheetName val="Table 4 - GadgetPlantCosts"/>
      <sheetName val="Table 5 - WidgetPlantCosts"/>
      <sheetName val="Table 6 - LaborCostsAtPlant"/>
      <sheetName val="Table 7 - HeadOffice"/>
      <sheetName val="Table 8 - Interest"/>
      <sheetName val="Charts &gt;&gt;"/>
      <sheetName val="Figure 1 - Revenue &amp; Net Income"/>
      <sheetName val="Figure 2 - Expenditures"/>
      <sheetName val="Raw Data &gt;&gt;"/>
      <sheetName val="PlantLaborCost"/>
      <sheetName val="Qtr1PlantReport"/>
      <sheetName val="Qtr2PlantReport"/>
      <sheetName val="Qtr3PlantReport"/>
      <sheetName val="Qtr4PlantReport"/>
      <sheetName val="HeadOfficeReport"/>
      <sheetName val="ControllersReport"/>
      <sheetName val="AnnualSalesReport"/>
    </sheetNames>
    <sheetDataSet>
      <sheetData sheetId="0"/>
      <sheetData sheetId="1">
        <row r="3">
          <cell r="C3">
            <v>1</v>
          </cell>
        </row>
        <row r="11">
          <cell r="C11">
            <v>60</v>
          </cell>
        </row>
        <row r="12">
          <cell r="C12">
            <v>3</v>
          </cell>
        </row>
        <row r="13">
          <cell r="C13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C000"/>
  </sheetPr>
  <dimension ref="A2:Q48"/>
  <sheetViews>
    <sheetView tabSelected="1" zoomScaleNormal="100" workbookViewId="0"/>
  </sheetViews>
  <sheetFormatPr defaultColWidth="9.296875" defaultRowHeight="13" outlineLevelCol="1" x14ac:dyDescent="0.3"/>
  <cols>
    <col min="1" max="3" width="9.296875" style="1" customWidth="1" outlineLevel="1"/>
    <col min="4" max="4" width="9.296875" style="3"/>
    <col min="5" max="5" width="6" style="4" customWidth="1"/>
    <col min="6" max="6" width="48.69921875" style="3" customWidth="1"/>
    <col min="7" max="7" width="53.296875" style="3" customWidth="1"/>
    <col min="8" max="8" width="9.69921875" style="3" customWidth="1"/>
    <col min="9" max="9" width="9.296875" style="3"/>
    <col min="10" max="10" width="18.19921875" style="3" customWidth="1"/>
    <col min="11" max="11" width="9.69921875" style="3" bestFit="1" customWidth="1"/>
    <col min="12" max="16384" width="9.296875" style="3"/>
  </cols>
  <sheetData>
    <row r="2" spans="1:15" s="2" customFormat="1" ht="18.5" x14ac:dyDescent="0.45">
      <c r="A2" s="1"/>
      <c r="B2" s="1"/>
      <c r="C2" s="1"/>
      <c r="E2" s="41" t="s">
        <v>30</v>
      </c>
      <c r="F2" s="41"/>
      <c r="G2" s="41"/>
      <c r="H2" s="41"/>
    </row>
    <row r="3" spans="1:15" ht="18.5" x14ac:dyDescent="0.45">
      <c r="D3" s="2"/>
      <c r="E3" s="41" t="s">
        <v>15</v>
      </c>
      <c r="F3" s="11"/>
      <c r="G3" s="11"/>
      <c r="H3" s="11"/>
      <c r="I3" s="2"/>
      <c r="J3" s="2"/>
      <c r="K3" s="2"/>
      <c r="L3" s="2"/>
      <c r="M3" s="2"/>
      <c r="N3" s="2"/>
      <c r="O3" s="2"/>
    </row>
    <row r="4" spans="1:15" ht="3.75" customHeight="1" thickBot="1" x14ac:dyDescent="0.5">
      <c r="D4" s="2"/>
      <c r="E4" s="12"/>
      <c r="F4" s="13"/>
      <c r="G4" s="13"/>
      <c r="H4" s="13"/>
      <c r="I4" s="2"/>
      <c r="J4" s="2"/>
      <c r="K4" s="2"/>
      <c r="L4" s="2"/>
      <c r="M4" s="2"/>
      <c r="N4" s="2"/>
      <c r="O4" s="2"/>
    </row>
    <row r="5" spans="1:15" ht="3.75" customHeight="1" thickTop="1" x14ac:dyDescent="0.45">
      <c r="D5" s="2"/>
      <c r="E5" s="10"/>
      <c r="F5" s="14"/>
      <c r="G5" s="14"/>
      <c r="H5" s="14"/>
      <c r="I5" s="2"/>
      <c r="J5" s="2"/>
      <c r="K5" s="2"/>
      <c r="L5" s="2"/>
      <c r="M5" s="2"/>
      <c r="N5" s="2"/>
      <c r="O5" s="2"/>
    </row>
    <row r="6" spans="1:15" x14ac:dyDescent="0.3">
      <c r="D6" s="2"/>
      <c r="E6" s="15" t="s">
        <v>3</v>
      </c>
      <c r="F6" s="16" t="s">
        <v>4</v>
      </c>
      <c r="G6" s="17" t="s">
        <v>0</v>
      </c>
      <c r="H6" s="18"/>
      <c r="I6" s="2"/>
      <c r="J6" s="2"/>
      <c r="K6" s="2"/>
      <c r="L6" s="2"/>
      <c r="M6" s="2"/>
      <c r="N6" s="2"/>
      <c r="O6" s="2"/>
    </row>
    <row r="7" spans="1:15" ht="3.75" customHeight="1" x14ac:dyDescent="0.3">
      <c r="D7" s="2"/>
      <c r="E7" s="10"/>
      <c r="F7" s="2"/>
      <c r="G7" s="10"/>
      <c r="H7" s="19"/>
      <c r="I7" s="2"/>
      <c r="J7" s="2"/>
      <c r="K7" s="2"/>
      <c r="L7" s="2"/>
      <c r="M7" s="2"/>
      <c r="N7" s="2"/>
      <c r="O7" s="2"/>
    </row>
    <row r="8" spans="1:15" ht="12.75" customHeight="1" x14ac:dyDescent="0.3">
      <c r="A8" s="1">
        <v>65</v>
      </c>
      <c r="B8" s="1">
        <v>1</v>
      </c>
      <c r="C8" s="9" t="str">
        <f>"["&amp;CHAR(A8)&amp;"]"</f>
        <v>[A]</v>
      </c>
      <c r="D8" s="2"/>
      <c r="E8" s="20" t="str">
        <f>"["&amp;CHAR($A$8)&amp;"."&amp;(B8)&amp;"]"</f>
        <v>[A.1]</v>
      </c>
      <c r="F8" s="21" t="s">
        <v>5</v>
      </c>
      <c r="G8" s="42" t="s">
        <v>17</v>
      </c>
      <c r="H8" s="22">
        <v>0.1023251909884378</v>
      </c>
      <c r="I8" s="2"/>
      <c r="J8" s="23"/>
      <c r="K8" s="23"/>
      <c r="L8" s="2"/>
      <c r="M8" s="2"/>
      <c r="N8" s="2"/>
      <c r="O8" s="2"/>
    </row>
    <row r="9" spans="1:15" x14ac:dyDescent="0.3">
      <c r="B9" s="1">
        <v>2</v>
      </c>
      <c r="D9" s="2"/>
      <c r="E9" s="20" t="str">
        <f>"["&amp;CHAR($A$8)&amp;"."&amp;(B9)&amp;"]"</f>
        <v>[A.2]</v>
      </c>
      <c r="F9" s="21" t="s">
        <v>6</v>
      </c>
      <c r="G9" s="42"/>
      <c r="H9" s="22">
        <v>0.23534793927340694</v>
      </c>
      <c r="I9" s="2"/>
      <c r="J9" s="23"/>
      <c r="K9" s="23"/>
      <c r="L9" s="2"/>
      <c r="M9" s="2"/>
      <c r="N9" s="2"/>
      <c r="O9" s="2"/>
    </row>
    <row r="10" spans="1:15" ht="6" customHeight="1" x14ac:dyDescent="0.3">
      <c r="D10" s="2"/>
      <c r="E10" s="20"/>
      <c r="F10" s="21"/>
      <c r="G10" s="24"/>
      <c r="H10" s="22"/>
      <c r="I10" s="2"/>
      <c r="J10" s="23"/>
      <c r="K10" s="23"/>
      <c r="L10" s="2"/>
      <c r="M10" s="2"/>
      <c r="N10" s="2"/>
      <c r="O10" s="2"/>
    </row>
    <row r="11" spans="1:15" ht="12.75" customHeight="1" x14ac:dyDescent="0.3">
      <c r="A11" s="1">
        <f>A8+1</f>
        <v>66</v>
      </c>
      <c r="B11" s="1">
        <v>1</v>
      </c>
      <c r="C11" s="9" t="str">
        <f>"["&amp;CHAR(A11)&amp;"]"</f>
        <v>[B]</v>
      </c>
      <c r="D11" s="2"/>
      <c r="E11" s="20" t="str">
        <f>"["&amp;CHAR($A$11)&amp;"."&amp;(B11)&amp;"]"</f>
        <v>[B.1]</v>
      </c>
      <c r="F11" s="21" t="s">
        <v>7</v>
      </c>
      <c r="G11" s="42" t="s">
        <v>18</v>
      </c>
      <c r="H11" s="22">
        <v>0.41120507399577172</v>
      </c>
      <c r="I11" s="2"/>
      <c r="J11" s="23"/>
      <c r="K11" s="23"/>
      <c r="L11" s="2"/>
      <c r="M11" s="2"/>
      <c r="N11" s="2"/>
      <c r="O11" s="2"/>
    </row>
    <row r="12" spans="1:15" x14ac:dyDescent="0.3">
      <c r="B12" s="1">
        <v>2</v>
      </c>
      <c r="D12" s="2"/>
      <c r="E12" s="20" t="str">
        <f>"["&amp;CHAR($A$11)&amp;"."&amp;(B12)&amp;"]"</f>
        <v>[B.2]</v>
      </c>
      <c r="F12" s="21" t="s">
        <v>8</v>
      </c>
      <c r="G12" s="42"/>
      <c r="H12" s="22">
        <v>0.44712550959488273</v>
      </c>
      <c r="I12" s="2"/>
      <c r="J12" s="23"/>
      <c r="K12" s="23"/>
      <c r="L12" s="2"/>
      <c r="M12" s="2"/>
      <c r="N12" s="2"/>
      <c r="O12" s="2"/>
    </row>
    <row r="13" spans="1:15" ht="6" customHeight="1" x14ac:dyDescent="0.3">
      <c r="D13" s="2"/>
      <c r="E13" s="20"/>
      <c r="F13" s="21"/>
      <c r="G13" s="24"/>
      <c r="H13" s="22"/>
      <c r="I13" s="2"/>
      <c r="J13" s="23"/>
      <c r="K13" s="23"/>
      <c r="L13" s="2"/>
      <c r="M13" s="2"/>
      <c r="N13" s="2"/>
      <c r="O13" s="2"/>
    </row>
    <row r="14" spans="1:15" x14ac:dyDescent="0.3">
      <c r="A14" s="1">
        <f>A11+1</f>
        <v>67</v>
      </c>
      <c r="B14" s="1">
        <v>1</v>
      </c>
      <c r="C14" s="9" t="str">
        <f>"["&amp;CHAR(A14)&amp;"]"</f>
        <v>[C]</v>
      </c>
      <c r="D14" s="2"/>
      <c r="E14" s="20" t="str">
        <f>"["&amp;CHAR($A$14)&amp;"."&amp;(B14)&amp;"]"</f>
        <v>[C.1]</v>
      </c>
      <c r="F14" s="21" t="s">
        <v>9</v>
      </c>
      <c r="G14" s="42" t="s">
        <v>20</v>
      </c>
      <c r="H14" s="25">
        <v>37.67</v>
      </c>
      <c r="I14" s="2"/>
      <c r="J14" s="26"/>
      <c r="K14" s="26"/>
      <c r="L14" s="2"/>
      <c r="M14" s="2"/>
      <c r="N14" s="2"/>
      <c r="O14" s="2"/>
    </row>
    <row r="15" spans="1:15" x14ac:dyDescent="0.3">
      <c r="B15" s="1">
        <v>2</v>
      </c>
      <c r="D15" s="2"/>
      <c r="E15" s="20" t="str">
        <f t="shared" ref="E15:E16" si="0">"["&amp;CHAR($A$14)&amp;"."&amp;(B15)&amp;"]"</f>
        <v>[C.2]</v>
      </c>
      <c r="F15" s="21" t="s">
        <v>10</v>
      </c>
      <c r="G15" s="42"/>
      <c r="H15" s="25">
        <v>38.688708506566357</v>
      </c>
      <c r="I15" s="2"/>
      <c r="J15" s="26"/>
      <c r="K15" s="26"/>
      <c r="L15" s="2"/>
      <c r="M15" s="2"/>
      <c r="N15" s="2"/>
      <c r="O15" s="2"/>
    </row>
    <row r="16" spans="1:15" x14ac:dyDescent="0.3">
      <c r="B16" s="1">
        <v>3</v>
      </c>
      <c r="D16" s="2"/>
      <c r="E16" s="20" t="str">
        <f t="shared" si="0"/>
        <v>[C.3]</v>
      </c>
      <c r="F16" s="21" t="s">
        <v>11</v>
      </c>
      <c r="G16" s="42"/>
      <c r="H16" s="25">
        <v>22.831050228310502</v>
      </c>
      <c r="I16" s="2"/>
      <c r="J16" s="26"/>
      <c r="K16" s="26"/>
      <c r="L16" s="2"/>
      <c r="M16" s="2"/>
      <c r="N16" s="2"/>
      <c r="O16" s="2"/>
    </row>
    <row r="17" spans="1:15" ht="6" customHeight="1" x14ac:dyDescent="0.3">
      <c r="D17" s="2"/>
      <c r="E17" s="20"/>
      <c r="F17" s="21"/>
      <c r="G17" s="24"/>
      <c r="H17" s="25"/>
      <c r="I17" s="2"/>
      <c r="J17" s="26"/>
      <c r="K17" s="26"/>
      <c r="L17" s="2"/>
      <c r="M17" s="2"/>
      <c r="N17" s="2"/>
      <c r="O17" s="2"/>
    </row>
    <row r="18" spans="1:15" x14ac:dyDescent="0.3">
      <c r="A18" s="1">
        <f>A14+1</f>
        <v>68</v>
      </c>
      <c r="B18" s="1">
        <v>1</v>
      </c>
      <c r="C18" s="9" t="str">
        <f>"["&amp;CHAR(A18)&amp;"]"</f>
        <v>[D]</v>
      </c>
      <c r="D18" s="2"/>
      <c r="E18" s="20" t="str">
        <f>"["&amp;CHAR($A$18)&amp;"."&amp;(B18)&amp;"]"</f>
        <v>[D.1]</v>
      </c>
      <c r="F18" s="27" t="s">
        <v>12</v>
      </c>
      <c r="G18" s="42" t="s">
        <v>19</v>
      </c>
      <c r="H18" s="25">
        <v>7.3503122219727777</v>
      </c>
      <c r="I18" s="2"/>
      <c r="J18" s="26"/>
      <c r="K18" s="26"/>
      <c r="L18" s="2"/>
      <c r="M18" s="2"/>
      <c r="N18" s="2"/>
      <c r="O18" s="2"/>
    </row>
    <row r="19" spans="1:15" x14ac:dyDescent="0.3">
      <c r="B19" s="1">
        <v>2</v>
      </c>
      <c r="D19" s="2"/>
      <c r="E19" s="20" t="str">
        <f>"["&amp;CHAR($A$18)&amp;"."&amp;(B19)&amp;"]"</f>
        <v>[D.2]</v>
      </c>
      <c r="F19" s="27" t="s">
        <v>13</v>
      </c>
      <c r="G19" s="42"/>
      <c r="H19" s="25">
        <v>5.9085303737065038</v>
      </c>
      <c r="I19" s="2"/>
      <c r="J19" s="26"/>
      <c r="K19" s="26"/>
      <c r="L19" s="2"/>
      <c r="M19" s="2"/>
      <c r="N19" s="2"/>
      <c r="O19" s="2"/>
    </row>
    <row r="20" spans="1:15" ht="6" customHeight="1" x14ac:dyDescent="0.3">
      <c r="D20" s="2"/>
      <c r="E20" s="20"/>
      <c r="F20" s="28"/>
      <c r="G20" s="29"/>
      <c r="H20" s="22"/>
      <c r="I20" s="2"/>
      <c r="J20" s="2"/>
      <c r="K20" s="2"/>
      <c r="L20" s="2"/>
      <c r="M20" s="2"/>
      <c r="N20" s="2"/>
      <c r="O20" s="2"/>
    </row>
    <row r="21" spans="1:15" s="5" customFormat="1" x14ac:dyDescent="0.3">
      <c r="A21" s="1">
        <f>A18+1</f>
        <v>69</v>
      </c>
      <c r="B21" s="1">
        <v>1</v>
      </c>
      <c r="C21" s="9" t="str">
        <f>"["&amp;CHAR(A21)&amp;"]"</f>
        <v>[E]</v>
      </c>
      <c r="D21" s="7"/>
      <c r="E21" s="20" t="str">
        <f>"["&amp;CHAR($A$21)&amp;"."&amp;(B21)&amp;"]"</f>
        <v>[E.1]</v>
      </c>
      <c r="F21" s="28" t="s">
        <v>22</v>
      </c>
      <c r="G21" s="29" t="str">
        <f xml:space="preserve"> "("&amp; E9&amp;" x "&amp;E12&amp;" x "&amp;E15&amp;" / "&amp;E18 &amp;")"</f>
        <v>([A.2] x [B.2] x [C.2] / [D.1])</v>
      </c>
      <c r="H21" s="30">
        <f>(H9*H12*H15/H18)</f>
        <v>0.55388332851241229</v>
      </c>
      <c r="I21" s="7"/>
      <c r="J21" s="31"/>
      <c r="K21" s="31"/>
      <c r="L21" s="7"/>
      <c r="M21" s="7"/>
      <c r="N21" s="7"/>
      <c r="O21" s="7"/>
    </row>
    <row r="22" spans="1:15" x14ac:dyDescent="0.3">
      <c r="B22" s="1">
        <v>2</v>
      </c>
      <c r="D22" s="2"/>
      <c r="E22" s="20" t="str">
        <f>"["&amp;CHAR($A$21)&amp;"."&amp;(B22)&amp;"]"</f>
        <v>[E.2]</v>
      </c>
      <c r="F22" s="28" t="s">
        <v>23</v>
      </c>
      <c r="G22" s="29" t="str">
        <f xml:space="preserve"> "("&amp; E8&amp;" x "&amp;E11&amp;" x "&amp;E14&amp;" / "&amp;E19 &amp;")"</f>
        <v>([A.1] x [B.1] x [C.1] / [D.2])</v>
      </c>
      <c r="H22" s="30">
        <f>(H8*H11*H14/H19)</f>
        <v>0.26826077605002435</v>
      </c>
      <c r="I22" s="2"/>
      <c r="J22" s="32"/>
      <c r="K22" s="32"/>
      <c r="L22" s="2"/>
      <c r="M22" s="2"/>
      <c r="N22" s="2"/>
      <c r="O22" s="2"/>
    </row>
    <row r="23" spans="1:15" ht="6" customHeight="1" x14ac:dyDescent="0.3">
      <c r="D23" s="2"/>
      <c r="E23" s="20"/>
      <c r="F23" s="28"/>
      <c r="G23" s="29"/>
      <c r="H23" s="30"/>
      <c r="I23" s="2"/>
      <c r="J23" s="32"/>
      <c r="K23" s="32"/>
      <c r="L23" s="2"/>
      <c r="M23" s="2"/>
      <c r="N23" s="2"/>
      <c r="O23" s="2"/>
    </row>
    <row r="24" spans="1:15" x14ac:dyDescent="0.3">
      <c r="A24" s="1">
        <f>A21+1</f>
        <v>70</v>
      </c>
      <c r="B24" s="1">
        <v>1</v>
      </c>
      <c r="C24" s="9" t="str">
        <f>"["&amp;CHAR(A24)&amp;"]"</f>
        <v>[F]</v>
      </c>
      <c r="D24" s="2"/>
      <c r="E24" s="20" t="str">
        <f>"["&amp;CHAR($A$24)&amp;"."&amp;(B24)&amp;"]"</f>
        <v>[F.1]</v>
      </c>
      <c r="F24" s="33" t="s">
        <v>21</v>
      </c>
      <c r="G24" s="29" t="s">
        <v>1</v>
      </c>
      <c r="H24" s="34">
        <v>0.5</v>
      </c>
      <c r="I24" s="2"/>
      <c r="J24" s="32"/>
      <c r="K24" s="32"/>
      <c r="L24" s="2"/>
      <c r="M24" s="2"/>
      <c r="N24" s="2"/>
      <c r="O24" s="2"/>
    </row>
    <row r="25" spans="1:15" x14ac:dyDescent="0.3">
      <c r="B25" s="1">
        <v>2</v>
      </c>
      <c r="D25" s="2"/>
      <c r="E25" s="20" t="str">
        <f>"["&amp;CHAR($A$24)&amp;"."&amp;(B25)&amp;"]"</f>
        <v>[F.2]</v>
      </c>
      <c r="F25" s="33" t="s">
        <v>14</v>
      </c>
      <c r="G25" s="29" t="s">
        <v>16</v>
      </c>
      <c r="H25" s="35">
        <v>-0.82500418957799571</v>
      </c>
      <c r="I25" s="2"/>
      <c r="J25" s="32"/>
      <c r="K25" s="32"/>
      <c r="L25" s="2"/>
      <c r="M25" s="2"/>
      <c r="N25" s="2"/>
      <c r="O25" s="2"/>
    </row>
    <row r="26" spans="1:15" x14ac:dyDescent="0.3">
      <c r="B26" s="1">
        <v>3</v>
      </c>
      <c r="D26" s="2"/>
      <c r="E26" s="20" t="str">
        <f>"["&amp;CHAR($A$24)&amp;"."&amp;(B26)&amp;"]"</f>
        <v>[F.3]</v>
      </c>
      <c r="F26" s="33" t="s">
        <v>29</v>
      </c>
      <c r="G26" s="29" t="s">
        <v>16</v>
      </c>
      <c r="H26" s="35">
        <v>0.77746277550779086</v>
      </c>
      <c r="I26" s="2"/>
      <c r="J26" s="32"/>
      <c r="K26" s="32"/>
      <c r="L26" s="2"/>
      <c r="M26" s="2"/>
      <c r="N26" s="2"/>
      <c r="O26" s="2"/>
    </row>
    <row r="27" spans="1:15" ht="6" customHeight="1" x14ac:dyDescent="0.3">
      <c r="D27" s="2"/>
      <c r="E27" s="20"/>
      <c r="F27" s="33"/>
      <c r="G27" s="29"/>
      <c r="H27" s="30"/>
      <c r="I27" s="2"/>
      <c r="J27" s="32"/>
      <c r="K27" s="32"/>
      <c r="L27" s="2"/>
      <c r="M27" s="2"/>
      <c r="N27" s="2"/>
      <c r="O27" s="2"/>
    </row>
    <row r="28" spans="1:15" x14ac:dyDescent="0.3">
      <c r="A28" s="1">
        <f>A24+1</f>
        <v>71</v>
      </c>
      <c r="B28" s="1">
        <v>1</v>
      </c>
      <c r="C28" s="9" t="str">
        <f>"["&amp;CHAR(A28)&amp;"]"</f>
        <v>[G]</v>
      </c>
      <c r="D28" s="2"/>
      <c r="E28" s="20" t="str">
        <f>"["&amp;CHAR($A$28)&amp;"."&amp;(B28)&amp;"]"</f>
        <v>[G.1]</v>
      </c>
      <c r="F28" s="28" t="s">
        <v>24</v>
      </c>
      <c r="G28" s="36" t="str">
        <f xml:space="preserve"> "("&amp; E9&amp;" x "&amp;E12&amp;" x "&amp;E15&amp;" / "&amp;E18 &amp;") / (1/"&amp;E26&amp;" + "&amp;E25&amp;E24&amp;E18&amp;"/"&amp;E16&amp;")"</f>
        <v>([A.2] x [B.2] x [C.2] / [D.1]) / (1/[F.3] + [F.2][F.1][D.1]/[C.3])</v>
      </c>
      <c r="H28" s="30">
        <f>H21/L39</f>
        <v>0.48020425713137777</v>
      </c>
      <c r="I28" s="2"/>
      <c r="J28" s="32"/>
      <c r="K28" s="32"/>
      <c r="L28" s="2"/>
      <c r="M28" s="2"/>
      <c r="N28" s="2"/>
      <c r="O28" s="2"/>
    </row>
    <row r="29" spans="1:15" x14ac:dyDescent="0.3">
      <c r="B29" s="1">
        <v>2</v>
      </c>
      <c r="D29" s="2"/>
      <c r="E29" s="20" t="str">
        <f>"["&amp;CHAR($A$28)&amp;"."&amp;(B29)&amp;"]"</f>
        <v>[G.2]</v>
      </c>
      <c r="F29" s="28" t="s">
        <v>25</v>
      </c>
      <c r="G29" s="36" t="str">
        <f xml:space="preserve"> "("&amp; E8&amp;" x "&amp;E11&amp;" x "&amp;E14&amp;" / "&amp;E19 &amp;") / (1/"&amp;E26&amp;" + "&amp;E25&amp;E24&amp;E19&amp;"/"&amp;E16&amp;")"</f>
        <v>([A.1] x [B.1] x [C.1] / [D.2]) / (1/[F.3] + [F.2][F.1][D.2]/[C.3])</v>
      </c>
      <c r="H29" s="30">
        <f>H22/M39</f>
        <v>0.22743942493299379</v>
      </c>
      <c r="I29" s="2"/>
      <c r="J29" s="32"/>
      <c r="K29" s="32"/>
      <c r="L29" s="2"/>
      <c r="M29" s="2"/>
      <c r="N29" s="2"/>
      <c r="O29" s="2"/>
    </row>
    <row r="30" spans="1:15" s="5" customFormat="1" ht="6" customHeight="1" thickBot="1" x14ac:dyDescent="0.35">
      <c r="A30" s="6"/>
      <c r="B30" s="6"/>
      <c r="C30" s="6"/>
      <c r="D30" s="7"/>
      <c r="E30" s="12"/>
      <c r="F30" s="37"/>
      <c r="G30" s="37"/>
      <c r="H30" s="38"/>
      <c r="I30" s="7"/>
      <c r="J30" s="7"/>
      <c r="K30" s="7"/>
      <c r="L30" s="7"/>
      <c r="M30" s="7"/>
      <c r="N30" s="7"/>
      <c r="O30" s="7"/>
    </row>
    <row r="31" spans="1:15" ht="3.75" customHeight="1" thickTop="1" x14ac:dyDescent="0.3">
      <c r="D31" s="2"/>
      <c r="E31" s="10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3">
      <c r="D32" s="2"/>
      <c r="E32" s="2" t="s">
        <v>2</v>
      </c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4:17" x14ac:dyDescent="0.3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4:17" x14ac:dyDescent="0.3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4:17" x14ac:dyDescent="0.3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4:17" x14ac:dyDescent="0.3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8"/>
      <c r="Q36" s="8"/>
    </row>
    <row r="37" spans="4:17" x14ac:dyDescent="0.3">
      <c r="D37" s="2"/>
      <c r="E37" s="2"/>
      <c r="F37" s="2"/>
      <c r="G37" s="2"/>
      <c r="H37" s="2"/>
      <c r="I37" s="2"/>
      <c r="J37" s="2"/>
      <c r="K37" s="2" t="s">
        <v>26</v>
      </c>
      <c r="L37" s="2">
        <f>H18/$H$16</f>
        <v>0.32194367532240764</v>
      </c>
      <c r="M37" s="2">
        <f>H19/$H$16</f>
        <v>0.25879363036834485</v>
      </c>
      <c r="N37" s="2"/>
      <c r="O37" s="2"/>
    </row>
    <row r="38" spans="4:17" x14ac:dyDescent="0.3">
      <c r="D38" s="2"/>
      <c r="E38" s="10"/>
      <c r="F38" s="2"/>
      <c r="G38" s="2"/>
      <c r="H38" s="2"/>
      <c r="I38" s="2"/>
      <c r="J38" s="2"/>
      <c r="K38" s="2" t="s">
        <v>27</v>
      </c>
      <c r="L38" s="2">
        <f>$H$24*L37</f>
        <v>0.16097183766120382</v>
      </c>
      <c r="M38" s="2">
        <f>$H$24*M37</f>
        <v>0.12939681518417243</v>
      </c>
      <c r="N38" s="2"/>
      <c r="O38" s="2"/>
    </row>
    <row r="39" spans="4:17" x14ac:dyDescent="0.3">
      <c r="D39" s="2"/>
      <c r="E39" s="2"/>
      <c r="F39" s="2"/>
      <c r="G39" s="2"/>
      <c r="H39" s="2"/>
      <c r="I39" s="2"/>
      <c r="J39" s="2"/>
      <c r="K39" s="2" t="s">
        <v>28</v>
      </c>
      <c r="L39" s="2">
        <f>1/H26-(-$H$25)*L38</f>
        <v>1.153432774255637</v>
      </c>
      <c r="M39" s="2">
        <f>1/H26-(-$H$25)*M38</f>
        <v>1.1794823000852073</v>
      </c>
      <c r="N39" s="2"/>
      <c r="O39" s="2"/>
    </row>
    <row r="40" spans="4:17" x14ac:dyDescent="0.3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4:17" x14ac:dyDescent="0.3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4:17" x14ac:dyDescent="0.3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4:17" x14ac:dyDescent="0.3">
      <c r="D43" s="2"/>
      <c r="E43" s="10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4:17" x14ac:dyDescent="0.3">
      <c r="D44" s="2"/>
      <c r="E44" s="10"/>
      <c r="F44" s="2"/>
      <c r="G44" s="2"/>
      <c r="H44" s="39"/>
      <c r="I44" s="2"/>
      <c r="J44" s="2"/>
      <c r="K44" s="2"/>
      <c r="L44" s="2"/>
      <c r="M44" s="2"/>
      <c r="N44" s="2"/>
      <c r="O44" s="2"/>
    </row>
    <row r="45" spans="4:17" x14ac:dyDescent="0.3">
      <c r="D45" s="2"/>
      <c r="E45" s="10"/>
      <c r="F45" s="2"/>
      <c r="G45" s="2"/>
      <c r="H45" s="39"/>
      <c r="I45" s="2"/>
      <c r="J45" s="40"/>
      <c r="K45" s="40"/>
      <c r="L45" s="2"/>
      <c r="M45" s="2"/>
      <c r="N45" s="2"/>
      <c r="O45" s="2"/>
    </row>
    <row r="46" spans="4:17" x14ac:dyDescent="0.3">
      <c r="D46" s="2"/>
      <c r="E46" s="10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4:17" x14ac:dyDescent="0.3">
      <c r="D47" s="2"/>
      <c r="E47" s="10"/>
      <c r="F47" s="2"/>
      <c r="G47" s="2"/>
      <c r="H47" s="2"/>
      <c r="I47" s="2"/>
      <c r="J47" s="30"/>
      <c r="K47" s="30"/>
      <c r="L47" s="2"/>
      <c r="M47" s="2"/>
      <c r="N47" s="2"/>
      <c r="O47" s="2"/>
    </row>
    <row r="48" spans="4:17" x14ac:dyDescent="0.3">
      <c r="D48" s="2"/>
      <c r="E48" s="10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4">
    <mergeCell ref="G8:G9"/>
    <mergeCell ref="G11:G12"/>
    <mergeCell ref="G18:G19"/>
    <mergeCell ref="G14:G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vGUPPI (NO InputSub)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2018-09-21T20:35:17Z</dcterms:created>
  <dcterms:modified xsi:type="dcterms:W3CDTF">2018-09-26T14:38:20Z</dcterms:modified>
</cp:coreProperties>
</file>