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10680" yWindow="-20" windowWidth="18120" windowHeight="11010" tabRatio="928"/>
  </bookViews>
  <sheets>
    <sheet name="Table 12" sheetId="80" r:id="rId1"/>
    <sheet name="Appendix Tables&gt;&gt;" sheetId="78" r:id="rId2"/>
    <sheet name="AT&amp;T Template" sheetId="49" r:id="rId3"/>
    <sheet name="Verizon Wireless Template" sheetId="47" r:id="rId4"/>
    <sheet name="Sprint Template" sheetId="50" r:id="rId5"/>
    <sheet name="T-Mobile Template" sheetId="34" r:id="rId6"/>
    <sheet name="INTERMEDIATE &gt;&gt;" sheetId="11" r:id="rId7"/>
    <sheet name="AT&amp;T Inputs" sheetId="48" r:id="rId8"/>
    <sheet name="Verizon Inputs" sheetId="46" r:id="rId9"/>
    <sheet name="Sprint Inputs" sheetId="51" r:id="rId10"/>
    <sheet name="TMUS Inputs" sheetId="42" r:id="rId11"/>
    <sheet name="Overhead Calculations" sheetId="10" r:id="rId12"/>
    <sheet name="AT&amp;T SG&amp;A" sheetId="56" r:id="rId13"/>
    <sheet name="RAW &gt;&gt;" sheetId="1" r:id="rId14"/>
    <sheet name="Table 9" sheetId="53" r:id="rId15"/>
    <sheet name="Table 11" sheetId="2" r:id="rId16"/>
    <sheet name="ATT Consolid 14-16 Inc. Stmt." sheetId="57" r:id="rId17"/>
    <sheet name="ATT Mobility 14-16 Inc. Stmt." sheetId="5" r:id="rId18"/>
    <sheet name="VZ 14-16 Wireless Inc Statement" sheetId="6" r:id="rId19"/>
    <sheet name="Sprint Wireless Inc. Statement" sheetId="13" r:id="rId20"/>
    <sheet name="TMUS Income Statement" sheetId="8" r:id="rId21"/>
    <sheet name="13-16 Churn and Net Adds" sheetId="22" r:id="rId22"/>
    <sheet name="13-16 UBS Gross Adds" sheetId="23" r:id="rId23"/>
    <sheet name="Customer Acquisition Costs" sheetId="39" r:id="rId24"/>
    <sheet name="Ten Year Expected Inflation" sheetId="41" r:id="rId25"/>
    <sheet name="Bloomberg WACCs" sheetId="83" r:id="rId26"/>
    <sheet name="connections" sheetId="84" r:id="rId27"/>
  </sheets>
  <definedNames>
    <definedName name="_xlnm.Print_Area" localSheetId="21">'13-16 Churn and Net Adds'!$B$3:$R$28</definedName>
    <definedName name="_xlnm.Print_Area" localSheetId="22">'13-16 UBS Gross Adds'!$B$2:$R$25</definedName>
    <definedName name="_xlnm.Print_Area" localSheetId="7">'AT&amp;T Inputs'!$B$4:$D$28</definedName>
    <definedName name="_xlnm.Print_Area" localSheetId="12">'AT&amp;T SG&amp;A'!$C$2:$E$29</definedName>
    <definedName name="_xlnm.Print_Area" localSheetId="2">'AT&amp;T Template'!$B$4:$R$69</definedName>
    <definedName name="_xlnm.Print_Area" localSheetId="16">'ATT Consolid 14-16 Inc. Stmt.'!$B$2:$E$35</definedName>
    <definedName name="_xlnm.Print_Area" localSheetId="17">'ATT Mobility 14-16 Inc. Stmt.'!$B$2:$G$24</definedName>
    <definedName name="_xlnm.Print_Area" localSheetId="26">connections!$B$2:$C$14</definedName>
    <definedName name="_xlnm.Print_Area" localSheetId="23">'Customer Acquisition Costs'!$B$2:$M$14</definedName>
    <definedName name="_xlnm.Print_Area" localSheetId="11">'Overhead Calculations'!$C$7:$H$23</definedName>
    <definedName name="_xlnm.Print_Area" localSheetId="9">'Sprint Inputs'!$B$3:$D$27</definedName>
    <definedName name="_xlnm.Print_Area" localSheetId="4">'Sprint Template'!$B$4:$R$69</definedName>
    <definedName name="_xlnm.Print_Area" localSheetId="19">'Sprint Wireless Inc. Statement'!$B$2:$E$26</definedName>
    <definedName name="_xlnm.Print_Area" localSheetId="15">'Table 11'!$B$2:$G$57</definedName>
    <definedName name="_xlnm.Print_Area" localSheetId="0">'Table 12'!$D$4:$H$21</definedName>
    <definedName name="_xlnm.Print_Area" localSheetId="14">'Table 9'!$B$2:$D$15</definedName>
    <definedName name="_xlnm.Print_Area" localSheetId="5">'T-Mobile Template'!$B$4:$R$69</definedName>
    <definedName name="_xlnm.Print_Area" localSheetId="20">'TMUS Income Statement'!$B$2:$E$53</definedName>
    <definedName name="_xlnm.Print_Area" localSheetId="10">'TMUS Inputs'!$B$3:$D$27</definedName>
    <definedName name="_xlnm.Print_Area" localSheetId="8">'Verizon Inputs'!$B$3:$D$27</definedName>
    <definedName name="_xlnm.Print_Area" localSheetId="3">'Verizon Wireless Template'!$B$4:$R$69</definedName>
    <definedName name="_xlnm.Print_Area" localSheetId="18">'VZ 14-16 Wireless Inc Statement'!$B$2:$E$76</definedName>
  </definedNames>
  <calcPr calcId="145621"/>
</workbook>
</file>

<file path=xl/calcChain.xml><?xml version="1.0" encoding="utf-8"?>
<calcChain xmlns="http://schemas.openxmlformats.org/spreadsheetml/2006/main">
  <c r="C22" i="10" l="1"/>
  <c r="C21" i="10"/>
  <c r="B20" i="51"/>
  <c r="B21" i="51"/>
  <c r="B27" i="51"/>
  <c r="B18" i="51"/>
  <c r="C25" i="49"/>
  <c r="B42" i="2"/>
  <c r="E5" i="10"/>
  <c r="F5" i="10" s="1"/>
  <c r="G5" i="10" s="1"/>
  <c r="H5" i="10" s="1"/>
  <c r="G13" i="10"/>
  <c r="F13" i="10"/>
  <c r="E13" i="10"/>
  <c r="H15" i="10"/>
  <c r="G15" i="10"/>
  <c r="F15" i="10"/>
  <c r="E15" i="10"/>
  <c r="D15" i="46" l="1"/>
  <c r="D15" i="51"/>
  <c r="D15" i="42"/>
  <c r="D16" i="48"/>
  <c r="D8" i="42"/>
  <c r="D10" i="42" s="1"/>
  <c r="D9" i="48"/>
  <c r="D8" i="46"/>
  <c r="D10" i="46" s="1"/>
  <c r="D8" i="51"/>
  <c r="D10" i="51" s="1"/>
  <c r="D7" i="42" l="1"/>
  <c r="D7" i="46"/>
  <c r="D8" i="48"/>
  <c r="D7" i="51"/>
  <c r="D13" i="48" l="1"/>
  <c r="D10" i="48"/>
  <c r="D13" i="42" l="1"/>
  <c r="D13" i="46"/>
  <c r="D14" i="48"/>
  <c r="D13" i="51"/>
  <c r="D12" i="51" l="1"/>
  <c r="D12" i="46"/>
  <c r="D12" i="42"/>
  <c r="B57" i="2"/>
  <c r="B56" i="2"/>
  <c r="B55" i="2"/>
  <c r="B54" i="2"/>
  <c r="B53" i="2"/>
  <c r="B52" i="2"/>
  <c r="B51" i="2"/>
  <c r="B50" i="2"/>
  <c r="B49" i="2"/>
  <c r="C39" i="2"/>
  <c r="C35" i="2"/>
  <c r="C33" i="2"/>
  <c r="C32" i="2"/>
  <c r="C30" i="2"/>
  <c r="C29" i="2"/>
  <c r="C27" i="2"/>
  <c r="C26" i="2"/>
  <c r="C24" i="2"/>
  <c r="C23" i="2"/>
  <c r="C9" i="2"/>
  <c r="C13" i="2" s="1"/>
  <c r="B43" i="2"/>
  <c r="C14" i="2" l="1"/>
  <c r="B44" i="2"/>
  <c r="C16" i="2" l="1"/>
  <c r="C17" i="2" l="1"/>
  <c r="B46" i="2"/>
  <c r="A12" i="80"/>
  <c r="A13" i="80"/>
  <c r="A14" i="80"/>
  <c r="A11" i="80"/>
  <c r="C19" i="2" l="1"/>
  <c r="B47" i="2"/>
  <c r="B48" i="2" l="1"/>
  <c r="C11" i="10" l="1"/>
  <c r="D9" i="80"/>
  <c r="E2" i="80"/>
  <c r="E9" i="80" s="1"/>
  <c r="F2" i="80" l="1"/>
  <c r="C7" i="42"/>
  <c r="C8" i="46"/>
  <c r="C7" i="46"/>
  <c r="C8" i="48"/>
  <c r="C8" i="51"/>
  <c r="C7" i="51"/>
  <c r="C8" i="42" l="1"/>
  <c r="C9" i="46"/>
  <c r="C9" i="48"/>
  <c r="C9" i="51"/>
  <c r="G2" i="80"/>
  <c r="F9" i="80"/>
  <c r="D13" i="10"/>
  <c r="A14" i="10"/>
  <c r="A15" i="10" s="1"/>
  <c r="C9" i="42" l="1"/>
  <c r="C10" i="46"/>
  <c r="C10" i="48"/>
  <c r="C10" i="51"/>
  <c r="D15" i="10"/>
  <c r="A17" i="10"/>
  <c r="D17" i="10" s="1"/>
  <c r="D14" i="10"/>
  <c r="H2" i="80"/>
  <c r="H9" i="80" s="1"/>
  <c r="G9" i="80"/>
  <c r="D19" i="56"/>
  <c r="D17" i="56"/>
  <c r="D15" i="56"/>
  <c r="D13" i="56"/>
  <c r="D12" i="56"/>
  <c r="D10" i="56"/>
  <c r="D8" i="56"/>
  <c r="D7" i="56"/>
  <c r="C10" i="42" l="1"/>
  <c r="C11" i="46"/>
  <c r="C11" i="48"/>
  <c r="C11" i="51"/>
  <c r="B22" i="51"/>
  <c r="C23" i="10"/>
  <c r="E11" i="10"/>
  <c r="C11" i="42" l="1"/>
  <c r="C12" i="46"/>
  <c r="C12" i="48"/>
  <c r="C12" i="51"/>
  <c r="B23" i="51"/>
  <c r="C12" i="42" l="1"/>
  <c r="C13" i="46"/>
  <c r="C13" i="48"/>
  <c r="C13" i="51"/>
  <c r="B24" i="51"/>
  <c r="C13" i="42" l="1"/>
  <c r="C14" i="46"/>
  <c r="C14" i="48"/>
  <c r="C14" i="51"/>
  <c r="B25" i="51"/>
  <c r="C14" i="42" l="1"/>
  <c r="C15" i="46"/>
  <c r="C15" i="48"/>
  <c r="C15" i="51"/>
  <c r="B26" i="51"/>
  <c r="F11" i="10"/>
  <c r="C15" i="42" l="1"/>
  <c r="C16" i="48"/>
  <c r="G11" i="10" l="1"/>
  <c r="D9" i="42"/>
  <c r="H11" i="10" l="1"/>
  <c r="E17" i="56" l="1"/>
  <c r="E12" i="56"/>
  <c r="E7" i="56"/>
  <c r="E8" i="56"/>
  <c r="E10" i="56" l="1"/>
  <c r="E13" i="56" s="1"/>
  <c r="H13" i="10" s="1"/>
  <c r="E15" i="56" l="1"/>
  <c r="E19" i="56" s="1"/>
  <c r="D11" i="48" s="1"/>
  <c r="D40" i="34" l="1"/>
  <c r="D40" i="47"/>
  <c r="D40" i="49"/>
  <c r="D40" i="50"/>
  <c r="F12" i="80"/>
  <c r="F14" i="80"/>
  <c r="F11" i="80"/>
  <c r="F13" i="80"/>
  <c r="N22" i="49" l="1"/>
  <c r="D22" i="49"/>
  <c r="I22" i="49" l="1"/>
  <c r="D6" i="51"/>
  <c r="F9" i="50" s="1"/>
  <c r="D9" i="51"/>
  <c r="E13" i="50" s="1"/>
  <c r="D19" i="50"/>
  <c r="C9" i="50"/>
  <c r="E7" i="50"/>
  <c r="F7" i="50" s="1"/>
  <c r="G7" i="50" s="1"/>
  <c r="H7" i="50" s="1"/>
  <c r="I7" i="50" s="1"/>
  <c r="J7" i="50" s="1"/>
  <c r="K7" i="50" s="1"/>
  <c r="L7" i="50" s="1"/>
  <c r="M7" i="50" s="1"/>
  <c r="N7" i="50" s="1"/>
  <c r="O7" i="50" s="1"/>
  <c r="P7" i="50" s="1"/>
  <c r="Q7" i="50" s="1"/>
  <c r="R7" i="50" s="1"/>
  <c r="D7" i="48"/>
  <c r="G9" i="49" s="1"/>
  <c r="D19" i="49"/>
  <c r="C9" i="49"/>
  <c r="E7" i="49"/>
  <c r="F7" i="49" s="1"/>
  <c r="G7" i="49" s="1"/>
  <c r="H7" i="49" s="1"/>
  <c r="I7" i="49" s="1"/>
  <c r="J7" i="49" s="1"/>
  <c r="K7" i="49" s="1"/>
  <c r="L7" i="49" s="1"/>
  <c r="M7" i="49" s="1"/>
  <c r="N7" i="49" s="1"/>
  <c r="O7" i="49" s="1"/>
  <c r="P7" i="49" s="1"/>
  <c r="Q7" i="49" s="1"/>
  <c r="R7" i="49" s="1"/>
  <c r="E13" i="49"/>
  <c r="D6" i="46"/>
  <c r="F9" i="47" s="1"/>
  <c r="D19" i="47"/>
  <c r="C9" i="47"/>
  <c r="E7" i="47"/>
  <c r="F7" i="47" s="1"/>
  <c r="G7" i="47" s="1"/>
  <c r="H7" i="47" s="1"/>
  <c r="I7" i="47" s="1"/>
  <c r="J7" i="47" s="1"/>
  <c r="K7" i="47" s="1"/>
  <c r="L7" i="47" s="1"/>
  <c r="M7" i="47" s="1"/>
  <c r="N7" i="47" s="1"/>
  <c r="O7" i="47" s="1"/>
  <c r="P7" i="47" s="1"/>
  <c r="Q7" i="47" s="1"/>
  <c r="R7" i="47" s="1"/>
  <c r="D9" i="46"/>
  <c r="E13" i="47" s="1"/>
  <c r="D14" i="46"/>
  <c r="H10" i="49" l="1"/>
  <c r="D15" i="48"/>
  <c r="H10" i="50"/>
  <c r="D14" i="51"/>
  <c r="F19" i="47"/>
  <c r="L13" i="49"/>
  <c r="Q9" i="47"/>
  <c r="Q19" i="47" s="1"/>
  <c r="L13" i="47"/>
  <c r="M9" i="47"/>
  <c r="M19" i="47" s="1"/>
  <c r="I9" i="47"/>
  <c r="I19" i="47" s="1"/>
  <c r="E9" i="47"/>
  <c r="E19" i="47" s="1"/>
  <c r="E23" i="47" s="1"/>
  <c r="H13" i="50"/>
  <c r="P13" i="49"/>
  <c r="P13" i="50"/>
  <c r="H13" i="49"/>
  <c r="L13" i="50"/>
  <c r="P13" i="47"/>
  <c r="O13" i="50"/>
  <c r="G13" i="50"/>
  <c r="H13" i="47"/>
  <c r="D13" i="50"/>
  <c r="D23" i="50" s="1"/>
  <c r="K13" i="50"/>
  <c r="G10" i="49"/>
  <c r="L10" i="50"/>
  <c r="P10" i="47"/>
  <c r="D10" i="49"/>
  <c r="L10" i="47"/>
  <c r="O10" i="49"/>
  <c r="H10" i="47"/>
  <c r="K10" i="49"/>
  <c r="P10" i="50"/>
  <c r="D12" i="49"/>
  <c r="E14" i="50"/>
  <c r="D12" i="50"/>
  <c r="G19" i="49"/>
  <c r="F19" i="50"/>
  <c r="M9" i="50"/>
  <c r="M19" i="50" s="1"/>
  <c r="E9" i="50"/>
  <c r="E19" i="50" s="1"/>
  <c r="E23" i="50" s="1"/>
  <c r="P9" i="50"/>
  <c r="P19" i="50" s="1"/>
  <c r="H9" i="50"/>
  <c r="H19" i="50" s="1"/>
  <c r="O10" i="50"/>
  <c r="G10" i="50"/>
  <c r="D9" i="50"/>
  <c r="O9" i="50"/>
  <c r="O19" i="50" s="1"/>
  <c r="K9" i="50"/>
  <c r="K19" i="50" s="1"/>
  <c r="G9" i="50"/>
  <c r="G19" i="50" s="1"/>
  <c r="R10" i="50"/>
  <c r="N10" i="50"/>
  <c r="J10" i="50"/>
  <c r="F10" i="50"/>
  <c r="R13" i="50"/>
  <c r="N13" i="50"/>
  <c r="J13" i="50"/>
  <c r="F13" i="50"/>
  <c r="Q9" i="50"/>
  <c r="Q19" i="50" s="1"/>
  <c r="I9" i="50"/>
  <c r="I19" i="50" s="1"/>
  <c r="L9" i="50"/>
  <c r="L19" i="50" s="1"/>
  <c r="D10" i="50"/>
  <c r="K10" i="50"/>
  <c r="R9" i="50"/>
  <c r="R19" i="50" s="1"/>
  <c r="N9" i="50"/>
  <c r="N19" i="50" s="1"/>
  <c r="J9" i="50"/>
  <c r="J19" i="50" s="1"/>
  <c r="Q10" i="50"/>
  <c r="M10" i="50"/>
  <c r="I10" i="50"/>
  <c r="E10" i="50"/>
  <c r="Q13" i="50"/>
  <c r="M13" i="50"/>
  <c r="I13" i="50"/>
  <c r="P9" i="47"/>
  <c r="P19" i="47" s="1"/>
  <c r="L9" i="47"/>
  <c r="L19" i="47" s="1"/>
  <c r="H9" i="47"/>
  <c r="H19" i="47" s="1"/>
  <c r="D10" i="47"/>
  <c r="O10" i="47"/>
  <c r="K10" i="47"/>
  <c r="G10" i="47"/>
  <c r="D13" i="47"/>
  <c r="D23" i="47" s="1"/>
  <c r="O13" i="47"/>
  <c r="K13" i="47"/>
  <c r="G13" i="47"/>
  <c r="D9" i="47"/>
  <c r="O9" i="47"/>
  <c r="O19" i="47" s="1"/>
  <c r="O23" i="47" s="1"/>
  <c r="K9" i="47"/>
  <c r="K19" i="47" s="1"/>
  <c r="K23" i="47" s="1"/>
  <c r="G9" i="47"/>
  <c r="G19" i="47" s="1"/>
  <c r="R10" i="47"/>
  <c r="N10" i="47"/>
  <c r="J10" i="47"/>
  <c r="F10" i="47"/>
  <c r="R13" i="47"/>
  <c r="N13" i="47"/>
  <c r="J13" i="47"/>
  <c r="F13" i="47"/>
  <c r="D12" i="47"/>
  <c r="R9" i="47"/>
  <c r="R19" i="47" s="1"/>
  <c r="N9" i="47"/>
  <c r="N19" i="47" s="1"/>
  <c r="J9" i="47"/>
  <c r="J19" i="47" s="1"/>
  <c r="Q10" i="47"/>
  <c r="M10" i="47"/>
  <c r="I10" i="47"/>
  <c r="E10" i="47"/>
  <c r="Q13" i="47"/>
  <c r="M13" i="47"/>
  <c r="I13" i="47"/>
  <c r="I23" i="47" s="1"/>
  <c r="D13" i="49"/>
  <c r="D23" i="49" s="1"/>
  <c r="D27" i="49" s="1"/>
  <c r="O13" i="49"/>
  <c r="K13" i="49"/>
  <c r="G13" i="49"/>
  <c r="R9" i="49"/>
  <c r="R19" i="49" s="1"/>
  <c r="R10" i="49"/>
  <c r="N10" i="49"/>
  <c r="J10" i="49"/>
  <c r="F10" i="49"/>
  <c r="R13" i="49"/>
  <c r="N13" i="49"/>
  <c r="J13" i="49"/>
  <c r="F13" i="49"/>
  <c r="N9" i="49"/>
  <c r="N19" i="49" s="1"/>
  <c r="Q10" i="49"/>
  <c r="M10" i="49"/>
  <c r="I10" i="49"/>
  <c r="E10" i="49"/>
  <c r="F9" i="49"/>
  <c r="F19" i="49" s="1"/>
  <c r="Q13" i="49"/>
  <c r="M13" i="49"/>
  <c r="I13" i="49"/>
  <c r="J9" i="49"/>
  <c r="J19" i="49" s="1"/>
  <c r="P10" i="49"/>
  <c r="L10" i="49"/>
  <c r="C10" i="50"/>
  <c r="D20" i="50"/>
  <c r="Q9" i="49"/>
  <c r="Q19" i="49" s="1"/>
  <c r="M9" i="49"/>
  <c r="M19" i="49" s="1"/>
  <c r="I9" i="49"/>
  <c r="I19" i="49" s="1"/>
  <c r="E9" i="49"/>
  <c r="E19" i="49" s="1"/>
  <c r="E23" i="49" s="1"/>
  <c r="P9" i="49"/>
  <c r="P19" i="49" s="1"/>
  <c r="L9" i="49"/>
  <c r="L19" i="49" s="1"/>
  <c r="L23" i="49" s="1"/>
  <c r="H9" i="49"/>
  <c r="H19" i="49" s="1"/>
  <c r="D9" i="49"/>
  <c r="O9" i="49"/>
  <c r="O19" i="49" s="1"/>
  <c r="K9" i="49"/>
  <c r="K19" i="49" s="1"/>
  <c r="K23" i="49" s="1"/>
  <c r="C10" i="49"/>
  <c r="D20" i="49"/>
  <c r="C10" i="47"/>
  <c r="D20" i="47"/>
  <c r="D6" i="42"/>
  <c r="P9" i="34" s="1"/>
  <c r="C9" i="34"/>
  <c r="P13" i="34"/>
  <c r="L13" i="34"/>
  <c r="H13" i="34"/>
  <c r="D13" i="34"/>
  <c r="D14" i="42"/>
  <c r="H23" i="49" l="1"/>
  <c r="G23" i="50"/>
  <c r="F23" i="47"/>
  <c r="L23" i="47"/>
  <c r="H23" i="50"/>
  <c r="K23" i="50"/>
  <c r="N23" i="49"/>
  <c r="C10" i="34"/>
  <c r="R23" i="47"/>
  <c r="L23" i="50"/>
  <c r="N23" i="50"/>
  <c r="P23" i="49"/>
  <c r="G23" i="47"/>
  <c r="O23" i="50"/>
  <c r="J23" i="50"/>
  <c r="M23" i="47"/>
  <c r="J23" i="47"/>
  <c r="H23" i="47"/>
  <c r="Q23" i="47"/>
  <c r="P23" i="47"/>
  <c r="G23" i="49"/>
  <c r="P23" i="50"/>
  <c r="Q23" i="49"/>
  <c r="G10" i="34"/>
  <c r="K10" i="34"/>
  <c r="O10" i="34"/>
  <c r="I14" i="50"/>
  <c r="I24" i="50" s="1"/>
  <c r="P14" i="50"/>
  <c r="P24" i="50" s="1"/>
  <c r="J14" i="50"/>
  <c r="J24" i="50" s="1"/>
  <c r="Q14" i="50"/>
  <c r="Q24" i="50" s="1"/>
  <c r="N14" i="50"/>
  <c r="N24" i="50" s="1"/>
  <c r="H14" i="50"/>
  <c r="H24" i="50" s="1"/>
  <c r="R14" i="50"/>
  <c r="R24" i="50" s="1"/>
  <c r="D14" i="50"/>
  <c r="G14" i="50"/>
  <c r="G24" i="50" s="1"/>
  <c r="O14" i="50"/>
  <c r="O24" i="50" s="1"/>
  <c r="K14" i="50"/>
  <c r="K24" i="50" s="1"/>
  <c r="L14" i="50"/>
  <c r="L24" i="50" s="1"/>
  <c r="M14" i="50"/>
  <c r="M24" i="50" s="1"/>
  <c r="F14" i="50"/>
  <c r="F24" i="50" s="1"/>
  <c r="F23" i="49"/>
  <c r="R23" i="49"/>
  <c r="M23" i="49"/>
  <c r="Q23" i="50"/>
  <c r="R23" i="50"/>
  <c r="F23" i="50"/>
  <c r="E24" i="50"/>
  <c r="N23" i="47"/>
  <c r="I23" i="49"/>
  <c r="J23" i="49"/>
  <c r="M23" i="50"/>
  <c r="I23" i="50"/>
  <c r="D10" i="34"/>
  <c r="H10" i="34"/>
  <c r="L10" i="34"/>
  <c r="P10" i="34"/>
  <c r="E13" i="34"/>
  <c r="I13" i="34"/>
  <c r="M13" i="34"/>
  <c r="Q13" i="34"/>
  <c r="C4" i="10"/>
  <c r="E10" i="34"/>
  <c r="I10" i="34"/>
  <c r="M10" i="34"/>
  <c r="Q10" i="34"/>
  <c r="F13" i="34"/>
  <c r="J13" i="34"/>
  <c r="N13" i="34"/>
  <c r="R13" i="34"/>
  <c r="F10" i="34"/>
  <c r="J10" i="34"/>
  <c r="N10" i="34"/>
  <c r="R10" i="34"/>
  <c r="G13" i="34"/>
  <c r="K13" i="34"/>
  <c r="O13" i="34"/>
  <c r="H14" i="47"/>
  <c r="H24" i="47" s="1"/>
  <c r="L14" i="47"/>
  <c r="L24" i="47" s="1"/>
  <c r="P14" i="47"/>
  <c r="P24" i="47" s="1"/>
  <c r="G14" i="47"/>
  <c r="G24" i="47" s="1"/>
  <c r="K14" i="47"/>
  <c r="K24" i="47" s="1"/>
  <c r="D14" i="47"/>
  <c r="E14" i="47"/>
  <c r="E24" i="47" s="1"/>
  <c r="I14" i="47"/>
  <c r="I24" i="47" s="1"/>
  <c r="M14" i="47"/>
  <c r="M24" i="47" s="1"/>
  <c r="Q14" i="47"/>
  <c r="Q24" i="47" s="1"/>
  <c r="F14" i="47"/>
  <c r="F24" i="47" s="1"/>
  <c r="J14" i="47"/>
  <c r="J24" i="47" s="1"/>
  <c r="N14" i="47"/>
  <c r="N24" i="47" s="1"/>
  <c r="R14" i="47"/>
  <c r="R24" i="47" s="1"/>
  <c r="O14" i="47"/>
  <c r="O24" i="47" s="1"/>
  <c r="O23" i="49"/>
  <c r="E17" i="50"/>
  <c r="C12" i="50"/>
  <c r="E18" i="50"/>
  <c r="G14" i="49"/>
  <c r="K14" i="49"/>
  <c r="O14" i="49"/>
  <c r="D14" i="49"/>
  <c r="H14" i="49"/>
  <c r="L14" i="49"/>
  <c r="P14" i="49"/>
  <c r="J14" i="49"/>
  <c r="R14" i="49"/>
  <c r="E14" i="49"/>
  <c r="I14" i="49"/>
  <c r="M14" i="49"/>
  <c r="Q14" i="49"/>
  <c r="F14" i="49"/>
  <c r="N14" i="49"/>
  <c r="E17" i="49"/>
  <c r="C12" i="49"/>
  <c r="E18" i="49"/>
  <c r="E17" i="47"/>
  <c r="C12" i="47"/>
  <c r="E18" i="47"/>
  <c r="L14" i="34"/>
  <c r="D12" i="34"/>
  <c r="C12" i="34"/>
  <c r="E9" i="34"/>
  <c r="I9" i="34"/>
  <c r="M9" i="34"/>
  <c r="Q9" i="34"/>
  <c r="F9" i="34"/>
  <c r="J9" i="34"/>
  <c r="N9" i="34"/>
  <c r="R9" i="34"/>
  <c r="G9" i="34"/>
  <c r="K9" i="34"/>
  <c r="O9" i="34"/>
  <c r="D9" i="34"/>
  <c r="H9" i="34"/>
  <c r="L9" i="34"/>
  <c r="P14" i="34"/>
  <c r="O14" i="34"/>
  <c r="G14" i="34"/>
  <c r="N14" i="34"/>
  <c r="E7" i="34"/>
  <c r="F7" i="34" s="1"/>
  <c r="G7" i="34" s="1"/>
  <c r="H7" i="34" s="1"/>
  <c r="I7" i="34" s="1"/>
  <c r="J7" i="34" s="1"/>
  <c r="K7" i="34" s="1"/>
  <c r="L7" i="34" s="1"/>
  <c r="M7" i="34" s="1"/>
  <c r="N7" i="34" s="1"/>
  <c r="O7" i="34" s="1"/>
  <c r="P7" i="34" s="1"/>
  <c r="Q7" i="34" s="1"/>
  <c r="R7" i="34" s="1"/>
  <c r="E14" i="10" l="1"/>
  <c r="E17" i="10" s="1"/>
  <c r="R14" i="34"/>
  <c r="D14" i="34"/>
  <c r="H14" i="34"/>
  <c r="J14" i="34"/>
  <c r="K14" i="34"/>
  <c r="E20" i="50"/>
  <c r="C13" i="50"/>
  <c r="E20" i="49"/>
  <c r="C13" i="49"/>
  <c r="E20" i="47"/>
  <c r="F17" i="47" s="1"/>
  <c r="C13" i="47"/>
  <c r="F14" i="34"/>
  <c r="Q14" i="34"/>
  <c r="E14" i="34"/>
  <c r="I14" i="34"/>
  <c r="M14" i="34"/>
  <c r="C13" i="34"/>
  <c r="D19" i="34"/>
  <c r="D20" i="34" s="1"/>
  <c r="F17" i="49" l="1"/>
  <c r="E24" i="49"/>
  <c r="F17" i="50"/>
  <c r="F18" i="50"/>
  <c r="C14" i="50"/>
  <c r="F18" i="49"/>
  <c r="C14" i="49"/>
  <c r="F18" i="47"/>
  <c r="F20" i="47" s="1"/>
  <c r="C14" i="47"/>
  <c r="C14" i="34"/>
  <c r="F20" i="49" l="1"/>
  <c r="G18" i="49" s="1"/>
  <c r="F20" i="50"/>
  <c r="G18" i="50" s="1"/>
  <c r="C15" i="50"/>
  <c r="C15" i="49"/>
  <c r="G17" i="47"/>
  <c r="G18" i="47"/>
  <c r="C15" i="47"/>
  <c r="C15" i="34"/>
  <c r="Q24" i="34"/>
  <c r="R24" i="34"/>
  <c r="I24" i="34"/>
  <c r="J24" i="34"/>
  <c r="K24" i="34"/>
  <c r="L24" i="34"/>
  <c r="M24" i="34"/>
  <c r="N24" i="34"/>
  <c r="O24" i="34"/>
  <c r="P24" i="34"/>
  <c r="E24" i="34"/>
  <c r="F24" i="34"/>
  <c r="G24" i="34"/>
  <c r="H24" i="34"/>
  <c r="F24" i="49" l="1"/>
  <c r="G17" i="49"/>
  <c r="G20" i="49" s="1"/>
  <c r="G20" i="47"/>
  <c r="H17" i="47" s="1"/>
  <c r="G17" i="50"/>
  <c r="G20" i="50" s="1"/>
  <c r="C17" i="50"/>
  <c r="C17" i="49"/>
  <c r="C17" i="47"/>
  <c r="C17" i="34"/>
  <c r="O19" i="34"/>
  <c r="N19" i="34"/>
  <c r="J19" i="34"/>
  <c r="Q19" i="34"/>
  <c r="M19" i="34"/>
  <c r="I19" i="34"/>
  <c r="K19" i="34"/>
  <c r="P19" i="34"/>
  <c r="L19" i="34"/>
  <c r="R19" i="34"/>
  <c r="E19" i="34"/>
  <c r="H19" i="34"/>
  <c r="D23" i="34"/>
  <c r="F19" i="34"/>
  <c r="G19" i="34"/>
  <c r="G24" i="49" l="1"/>
  <c r="H18" i="49"/>
  <c r="H17" i="49"/>
  <c r="H18" i="47"/>
  <c r="H20" i="47" s="1"/>
  <c r="I17" i="47" s="1"/>
  <c r="C18" i="50"/>
  <c r="H17" i="50"/>
  <c r="H18" i="50"/>
  <c r="C18" i="49"/>
  <c r="C18" i="47"/>
  <c r="C18" i="34"/>
  <c r="E23" i="34"/>
  <c r="Q23" i="34"/>
  <c r="F23" i="34"/>
  <c r="H23" i="34"/>
  <c r="R23" i="34"/>
  <c r="L23" i="34"/>
  <c r="M23" i="34"/>
  <c r="P23" i="34"/>
  <c r="J23" i="34"/>
  <c r="O23" i="34"/>
  <c r="K23" i="34"/>
  <c r="N23" i="34"/>
  <c r="I23" i="34"/>
  <c r="G23" i="34"/>
  <c r="H20" i="49" l="1"/>
  <c r="I17" i="49" s="1"/>
  <c r="H20" i="50"/>
  <c r="I17" i="50" s="1"/>
  <c r="I18" i="47"/>
  <c r="I20" i="47" s="1"/>
  <c r="C19" i="50"/>
  <c r="C19" i="49"/>
  <c r="C19" i="47"/>
  <c r="C19" i="34"/>
  <c r="I18" i="49" l="1"/>
  <c r="H24" i="49"/>
  <c r="I20" i="49"/>
  <c r="J17" i="49" s="1"/>
  <c r="I18" i="50"/>
  <c r="I20" i="50" s="1"/>
  <c r="J17" i="47"/>
  <c r="J18" i="47"/>
  <c r="C20" i="50"/>
  <c r="C20" i="49"/>
  <c r="C20" i="47"/>
  <c r="C20" i="34"/>
  <c r="J18" i="49" l="1"/>
  <c r="J20" i="49" s="1"/>
  <c r="I24" i="49"/>
  <c r="J20" i="47"/>
  <c r="K18" i="47" s="1"/>
  <c r="J18" i="50"/>
  <c r="J17" i="50"/>
  <c r="C22" i="50"/>
  <c r="C22" i="49"/>
  <c r="C22" i="47"/>
  <c r="C22" i="34"/>
  <c r="H14" i="10"/>
  <c r="H17" i="10" s="1"/>
  <c r="D12" i="48" s="1"/>
  <c r="G14" i="10"/>
  <c r="F14" i="10"/>
  <c r="F17" i="10" s="1"/>
  <c r="D11" i="51" s="1"/>
  <c r="G17" i="10" l="1"/>
  <c r="D11" i="46" s="1"/>
  <c r="K17" i="49"/>
  <c r="K18" i="49"/>
  <c r="K17" i="47"/>
  <c r="K20" i="47" s="1"/>
  <c r="L18" i="47" s="1"/>
  <c r="J24" i="49"/>
  <c r="J20" i="50"/>
  <c r="K18" i="50" s="1"/>
  <c r="K15" i="49"/>
  <c r="E15" i="49"/>
  <c r="E25" i="49" s="1"/>
  <c r="J15" i="49"/>
  <c r="J25" i="49" s="1"/>
  <c r="N15" i="49"/>
  <c r="O15" i="49"/>
  <c r="H15" i="49"/>
  <c r="H25" i="49" s="1"/>
  <c r="M15" i="49"/>
  <c r="R15" i="49"/>
  <c r="D15" i="49"/>
  <c r="L15" i="49"/>
  <c r="F15" i="49"/>
  <c r="F25" i="49" s="1"/>
  <c r="G15" i="49"/>
  <c r="G25" i="49" s="1"/>
  <c r="I15" i="49"/>
  <c r="P15" i="49"/>
  <c r="Q15" i="49"/>
  <c r="I15" i="50"/>
  <c r="I25" i="50" s="1"/>
  <c r="N15" i="50"/>
  <c r="O15" i="50"/>
  <c r="J15" i="50"/>
  <c r="K15" i="50"/>
  <c r="H15" i="50"/>
  <c r="H25" i="50" s="1"/>
  <c r="Q15" i="50"/>
  <c r="R15" i="50"/>
  <c r="D15" i="50"/>
  <c r="P15" i="50"/>
  <c r="M15" i="50"/>
  <c r="L15" i="50"/>
  <c r="F15" i="50"/>
  <c r="F25" i="50" s="1"/>
  <c r="G15" i="50"/>
  <c r="G25" i="50" s="1"/>
  <c r="E15" i="50"/>
  <c r="C23" i="50"/>
  <c r="C23" i="49"/>
  <c r="C23" i="47"/>
  <c r="C23" i="34"/>
  <c r="D11" i="42"/>
  <c r="J15" i="47" l="1"/>
  <c r="J25" i="47" s="1"/>
  <c r="J27" i="47" s="1"/>
  <c r="J29" i="47" s="1"/>
  <c r="I15" i="47"/>
  <c r="I25" i="47" s="1"/>
  <c r="O15" i="47"/>
  <c r="E15" i="47"/>
  <c r="E25" i="47" s="1"/>
  <c r="E27" i="47" s="1"/>
  <c r="E29" i="47" s="1"/>
  <c r="N15" i="47"/>
  <c r="Q15" i="47"/>
  <c r="D15" i="47"/>
  <c r="M15" i="47"/>
  <c r="R15" i="47"/>
  <c r="G15" i="47"/>
  <c r="G25" i="47" s="1"/>
  <c r="G27" i="47" s="1"/>
  <c r="G29" i="47" s="1"/>
  <c r="H15" i="47"/>
  <c r="H25" i="47" s="1"/>
  <c r="H27" i="47" s="1"/>
  <c r="H29" i="47" s="1"/>
  <c r="F15" i="47"/>
  <c r="F25" i="47" s="1"/>
  <c r="F27" i="47" s="1"/>
  <c r="F29" i="47" s="1"/>
  <c r="L15" i="47"/>
  <c r="K15" i="47"/>
  <c r="K25" i="47" s="1"/>
  <c r="K27" i="47" s="1"/>
  <c r="K29" i="47" s="1"/>
  <c r="P15" i="47"/>
  <c r="K20" i="49"/>
  <c r="L18" i="49" s="1"/>
  <c r="I25" i="49"/>
  <c r="I27" i="49" s="1"/>
  <c r="K17" i="50"/>
  <c r="K20" i="50" s="1"/>
  <c r="J25" i="50"/>
  <c r="J27" i="50" s="1"/>
  <c r="J29" i="50" s="1"/>
  <c r="E25" i="50"/>
  <c r="E27" i="50" s="1"/>
  <c r="E29" i="50" s="1"/>
  <c r="F27" i="50"/>
  <c r="F29" i="50" s="1"/>
  <c r="G27" i="50"/>
  <c r="G29" i="50" s="1"/>
  <c r="H27" i="50"/>
  <c r="H29" i="50" s="1"/>
  <c r="L17" i="47"/>
  <c r="L20" i="47" s="1"/>
  <c r="M17" i="47" s="1"/>
  <c r="C24" i="50"/>
  <c r="C24" i="49"/>
  <c r="C24" i="47"/>
  <c r="C24" i="34"/>
  <c r="K25" i="49" l="1"/>
  <c r="K24" i="49"/>
  <c r="L17" i="49"/>
  <c r="L20" i="49" s="1"/>
  <c r="L24" i="49" s="1"/>
  <c r="L25" i="49"/>
  <c r="J27" i="49"/>
  <c r="J29" i="49" s="1"/>
  <c r="H27" i="49"/>
  <c r="H29" i="49" s="1"/>
  <c r="G27" i="49"/>
  <c r="G29" i="49" s="1"/>
  <c r="F27" i="49"/>
  <c r="F29" i="49" s="1"/>
  <c r="E27" i="49"/>
  <c r="E29" i="49" s="1"/>
  <c r="M18" i="47"/>
  <c r="M20" i="47" s="1"/>
  <c r="N17" i="47" s="1"/>
  <c r="L25" i="47"/>
  <c r="M18" i="49"/>
  <c r="L17" i="50"/>
  <c r="L18" i="50"/>
  <c r="K25" i="50"/>
  <c r="C25" i="50"/>
  <c r="C25" i="47"/>
  <c r="C25" i="34"/>
  <c r="K27" i="49" l="1"/>
  <c r="K29" i="49" s="1"/>
  <c r="M17" i="49"/>
  <c r="M20" i="49" s="1"/>
  <c r="L27" i="47"/>
  <c r="L29" i="47" s="1"/>
  <c r="L27" i="49"/>
  <c r="L29" i="49" s="1"/>
  <c r="K27" i="50"/>
  <c r="K29" i="50" s="1"/>
  <c r="N18" i="47"/>
  <c r="N20" i="47" s="1"/>
  <c r="M25" i="47"/>
  <c r="C27" i="50"/>
  <c r="L20" i="50"/>
  <c r="C27" i="49"/>
  <c r="C27" i="47"/>
  <c r="I15" i="34"/>
  <c r="H15" i="34"/>
  <c r="G15" i="34"/>
  <c r="F15" i="34"/>
  <c r="E15" i="34"/>
  <c r="D15" i="34"/>
  <c r="R15" i="34"/>
  <c r="M15" i="34"/>
  <c r="L15" i="34"/>
  <c r="K15" i="34"/>
  <c r="J15" i="34"/>
  <c r="Q15" i="34"/>
  <c r="P15" i="34"/>
  <c r="O15" i="34"/>
  <c r="N15" i="34"/>
  <c r="C27" i="34"/>
  <c r="N18" i="49" l="1"/>
  <c r="M25" i="49"/>
  <c r="N17" i="49"/>
  <c r="N20" i="49" s="1"/>
  <c r="M24" i="49"/>
  <c r="L31" i="50"/>
  <c r="L32" i="50" s="1"/>
  <c r="R31" i="50"/>
  <c r="R32" i="50" s="1"/>
  <c r="G31" i="50"/>
  <c r="N31" i="50"/>
  <c r="N32" i="50" s="1"/>
  <c r="P31" i="50"/>
  <c r="P32" i="50" s="1"/>
  <c r="F31" i="50"/>
  <c r="M31" i="50"/>
  <c r="M32" i="50" s="1"/>
  <c r="J31" i="50"/>
  <c r="Q31" i="50"/>
  <c r="Q32" i="50" s="1"/>
  <c r="H31" i="50"/>
  <c r="K31" i="50"/>
  <c r="K32" i="50" s="1"/>
  <c r="D31" i="50"/>
  <c r="D32" i="50" s="1"/>
  <c r="E31" i="50"/>
  <c r="O31" i="50"/>
  <c r="O32" i="50" s="1"/>
  <c r="I31" i="50"/>
  <c r="I32" i="50" s="1"/>
  <c r="E30" i="47"/>
  <c r="K30" i="47"/>
  <c r="F30" i="47"/>
  <c r="G30" i="47"/>
  <c r="R30" i="47"/>
  <c r="Q30" i="47"/>
  <c r="L30" i="47"/>
  <c r="D30" i="47"/>
  <c r="N30" i="47"/>
  <c r="P30" i="47"/>
  <c r="M30" i="47"/>
  <c r="O30" i="47"/>
  <c r="J30" i="47"/>
  <c r="H30" i="47"/>
  <c r="I30" i="47"/>
  <c r="Q31" i="34"/>
  <c r="Q32" i="34" s="1"/>
  <c r="O31" i="34"/>
  <c r="O32" i="34" s="1"/>
  <c r="J31" i="34"/>
  <c r="J32" i="34" s="1"/>
  <c r="D31" i="34"/>
  <c r="D32" i="34" s="1"/>
  <c r="L31" i="34"/>
  <c r="L32" i="34" s="1"/>
  <c r="F31" i="34"/>
  <c r="F32" i="34" s="1"/>
  <c r="R31" i="34"/>
  <c r="R32" i="34" s="1"/>
  <c r="G31" i="34"/>
  <c r="G32" i="34" s="1"/>
  <c r="P31" i="34"/>
  <c r="P32" i="34" s="1"/>
  <c r="E31" i="34"/>
  <c r="E32" i="34" s="1"/>
  <c r="K31" i="34"/>
  <c r="K32" i="34" s="1"/>
  <c r="I31" i="34"/>
  <c r="I32" i="34" s="1"/>
  <c r="N31" i="34"/>
  <c r="N32" i="34" s="1"/>
  <c r="H31" i="34"/>
  <c r="H32" i="34" s="1"/>
  <c r="M31" i="34"/>
  <c r="M32" i="34" s="1"/>
  <c r="G31" i="47"/>
  <c r="I31" i="47"/>
  <c r="I32" i="47" s="1"/>
  <c r="H31" i="47"/>
  <c r="K31" i="47"/>
  <c r="E31" i="47"/>
  <c r="F31" i="47"/>
  <c r="Q31" i="47"/>
  <c r="Q32" i="47" s="1"/>
  <c r="P31" i="47"/>
  <c r="P32" i="47" s="1"/>
  <c r="D31" i="47"/>
  <c r="D32" i="47" s="1"/>
  <c r="N31" i="47"/>
  <c r="N32" i="47" s="1"/>
  <c r="J31" i="47"/>
  <c r="R31" i="47"/>
  <c r="R32" i="47" s="1"/>
  <c r="M31" i="47"/>
  <c r="M32" i="47" s="1"/>
  <c r="L31" i="47"/>
  <c r="O31" i="47"/>
  <c r="O32" i="47" s="1"/>
  <c r="F31" i="49"/>
  <c r="P31" i="49"/>
  <c r="P32" i="49" s="1"/>
  <c r="I31" i="49"/>
  <c r="I32" i="49" s="1"/>
  <c r="G31" i="49"/>
  <c r="L31" i="49"/>
  <c r="D31" i="49"/>
  <c r="D32" i="49" s="1"/>
  <c r="R31" i="49"/>
  <c r="R32" i="49" s="1"/>
  <c r="N31" i="49"/>
  <c r="N32" i="49" s="1"/>
  <c r="H31" i="49"/>
  <c r="O31" i="49"/>
  <c r="O32" i="49" s="1"/>
  <c r="M31" i="49"/>
  <c r="Q31" i="49"/>
  <c r="Q32" i="49" s="1"/>
  <c r="K31" i="49"/>
  <c r="E31" i="49"/>
  <c r="J31" i="49"/>
  <c r="F30" i="49"/>
  <c r="H30" i="49"/>
  <c r="K30" i="49"/>
  <c r="R30" i="49"/>
  <c r="Q30" i="49"/>
  <c r="G30" i="49"/>
  <c r="N30" i="49"/>
  <c r="I30" i="49"/>
  <c r="P30" i="49"/>
  <c r="D30" i="49"/>
  <c r="M30" i="49"/>
  <c r="J30" i="49"/>
  <c r="E30" i="49"/>
  <c r="L30" i="49"/>
  <c r="O30" i="49"/>
  <c r="K33" i="50"/>
  <c r="O30" i="34"/>
  <c r="Q30" i="34"/>
  <c r="J30" i="34"/>
  <c r="K30" i="34"/>
  <c r="E30" i="34"/>
  <c r="H30" i="34"/>
  <c r="N30" i="34"/>
  <c r="I30" i="34"/>
  <c r="P30" i="34"/>
  <c r="R30" i="34"/>
  <c r="L30" i="34"/>
  <c r="D30" i="34"/>
  <c r="M30" i="34"/>
  <c r="F30" i="34"/>
  <c r="G30" i="34"/>
  <c r="G30" i="50"/>
  <c r="N30" i="50"/>
  <c r="R30" i="50"/>
  <c r="H30" i="50"/>
  <c r="F30" i="50"/>
  <c r="J30" i="50"/>
  <c r="D30" i="50"/>
  <c r="M30" i="50"/>
  <c r="Q30" i="50"/>
  <c r="P30" i="50"/>
  <c r="O30" i="50"/>
  <c r="E30" i="50"/>
  <c r="I30" i="50"/>
  <c r="L30" i="50"/>
  <c r="K30" i="50"/>
  <c r="M27" i="47"/>
  <c r="M29" i="47" s="1"/>
  <c r="M33" i="47" s="1"/>
  <c r="M17" i="50"/>
  <c r="L25" i="50"/>
  <c r="M18" i="50"/>
  <c r="C29" i="50"/>
  <c r="C29" i="49"/>
  <c r="O17" i="47"/>
  <c r="O18" i="47"/>
  <c r="N25" i="47"/>
  <c r="C29" i="47"/>
  <c r="C29" i="34"/>
  <c r="O18" i="49" l="1"/>
  <c r="O17" i="49"/>
  <c r="M27" i="49"/>
  <c r="M29" i="49" s="1"/>
  <c r="L32" i="47"/>
  <c r="L33" i="47" s="1"/>
  <c r="F32" i="47"/>
  <c r="F33" i="47" s="1"/>
  <c r="E32" i="47"/>
  <c r="E33" i="47" s="1"/>
  <c r="G32" i="47"/>
  <c r="G33" i="47" s="1"/>
  <c r="K32" i="47"/>
  <c r="K33" i="47" s="1"/>
  <c r="J32" i="47"/>
  <c r="J33" i="47" s="1"/>
  <c r="H32" i="47"/>
  <c r="H33" i="47" s="1"/>
  <c r="G32" i="49"/>
  <c r="G33" i="49" s="1"/>
  <c r="J32" i="49"/>
  <c r="J33" i="49" s="1"/>
  <c r="M32" i="49"/>
  <c r="E32" i="49"/>
  <c r="E33" i="49" s="1"/>
  <c r="K32" i="49"/>
  <c r="K33" i="49" s="1"/>
  <c r="H32" i="49"/>
  <c r="H33" i="49" s="1"/>
  <c r="L32" i="49"/>
  <c r="L33" i="49" s="1"/>
  <c r="F32" i="49"/>
  <c r="F33" i="49" s="1"/>
  <c r="G32" i="50"/>
  <c r="G33" i="50" s="1"/>
  <c r="H32" i="50"/>
  <c r="H33" i="50" s="1"/>
  <c r="F32" i="50"/>
  <c r="F33" i="50" s="1"/>
  <c r="E32" i="50"/>
  <c r="E33" i="50" s="1"/>
  <c r="J32" i="50"/>
  <c r="J33" i="50" s="1"/>
  <c r="N24" i="49"/>
  <c r="N25" i="49"/>
  <c r="L27" i="50"/>
  <c r="L29" i="50" s="1"/>
  <c r="L33" i="50" s="1"/>
  <c r="O20" i="49"/>
  <c r="M20" i="50"/>
  <c r="M25" i="50" s="1"/>
  <c r="C30" i="50"/>
  <c r="C30" i="49"/>
  <c r="C30" i="47"/>
  <c r="O20" i="47"/>
  <c r="C30" i="34"/>
  <c r="M33" i="49" l="1"/>
  <c r="N27" i="49"/>
  <c r="O25" i="49"/>
  <c r="O24" i="49"/>
  <c r="P17" i="49"/>
  <c r="M27" i="50"/>
  <c r="M29" i="50" s="1"/>
  <c r="M33" i="50" s="1"/>
  <c r="P18" i="49"/>
  <c r="N18" i="50"/>
  <c r="N17" i="50"/>
  <c r="C31" i="50"/>
  <c r="C31" i="49"/>
  <c r="P17" i="47"/>
  <c r="P18" i="47"/>
  <c r="O25" i="47"/>
  <c r="C31" i="47"/>
  <c r="C31" i="34"/>
  <c r="O27" i="49" l="1"/>
  <c r="O29" i="49" s="1"/>
  <c r="O33" i="49" s="1"/>
  <c r="P20" i="49"/>
  <c r="O27" i="47"/>
  <c r="O29" i="47" s="1"/>
  <c r="O33" i="47" s="1"/>
  <c r="N20" i="50"/>
  <c r="O18" i="50" s="1"/>
  <c r="C32" i="50"/>
  <c r="C32" i="49"/>
  <c r="C32" i="47"/>
  <c r="P20" i="47"/>
  <c r="C32" i="34"/>
  <c r="P25" i="49" l="1"/>
  <c r="P24" i="49"/>
  <c r="Q18" i="49"/>
  <c r="Q17" i="49"/>
  <c r="N25" i="50"/>
  <c r="O17" i="50"/>
  <c r="O20" i="50" s="1"/>
  <c r="O25" i="50" s="1"/>
  <c r="D22" i="34"/>
  <c r="D27" i="34" s="1"/>
  <c r="N22" i="34"/>
  <c r="I22" i="34"/>
  <c r="I22" i="50"/>
  <c r="D22" i="50"/>
  <c r="N22" i="50"/>
  <c r="N29" i="49"/>
  <c r="N33" i="49" s="1"/>
  <c r="D29" i="49"/>
  <c r="D33" i="49" s="1"/>
  <c r="I29" i="49"/>
  <c r="I33" i="49" s="1"/>
  <c r="I22" i="47"/>
  <c r="D22" i="47"/>
  <c r="N22" i="47"/>
  <c r="C33" i="50"/>
  <c r="C33" i="49"/>
  <c r="Q17" i="47"/>
  <c r="Q18" i="47"/>
  <c r="P25" i="47"/>
  <c r="C33" i="47"/>
  <c r="C33" i="34"/>
  <c r="P18" i="50" l="1"/>
  <c r="P27" i="49"/>
  <c r="P29" i="49" s="1"/>
  <c r="P33" i="49" s="1"/>
  <c r="Q20" i="49"/>
  <c r="R18" i="49" s="1"/>
  <c r="D27" i="47"/>
  <c r="D29" i="47" s="1"/>
  <c r="D33" i="47" s="1"/>
  <c r="I27" i="47"/>
  <c r="I29" i="47" s="1"/>
  <c r="I33" i="47" s="1"/>
  <c r="D27" i="50"/>
  <c r="D29" i="50" s="1"/>
  <c r="D33" i="50" s="1"/>
  <c r="N27" i="47"/>
  <c r="N29" i="47" s="1"/>
  <c r="N33" i="47" s="1"/>
  <c r="P27" i="47"/>
  <c r="P29" i="47" s="1"/>
  <c r="P33" i="47" s="1"/>
  <c r="N27" i="50"/>
  <c r="N29" i="50" s="1"/>
  <c r="N33" i="50" s="1"/>
  <c r="I27" i="50"/>
  <c r="I29" i="50" s="1"/>
  <c r="I33" i="50" s="1"/>
  <c r="P17" i="50"/>
  <c r="P20" i="50" s="1"/>
  <c r="O27" i="50"/>
  <c r="O29" i="50" s="1"/>
  <c r="O33" i="50" s="1"/>
  <c r="C35" i="50"/>
  <c r="C35" i="49"/>
  <c r="C35" i="47"/>
  <c r="Q20" i="47"/>
  <c r="C35" i="34"/>
  <c r="R17" i="49" l="1"/>
  <c r="Q24" i="49"/>
  <c r="Q25" i="49"/>
  <c r="Q17" i="50"/>
  <c r="P25" i="50"/>
  <c r="Q18" i="50"/>
  <c r="C37" i="50"/>
  <c r="C37" i="49"/>
  <c r="R20" i="49"/>
  <c r="R17" i="47"/>
  <c r="Q25" i="47"/>
  <c r="R18" i="47"/>
  <c r="C37" i="47"/>
  <c r="C37" i="34"/>
  <c r="Q27" i="49" l="1"/>
  <c r="Q29" i="49" s="1"/>
  <c r="Q33" i="49" s="1"/>
  <c r="R24" i="49"/>
  <c r="R25" i="49"/>
  <c r="Q27" i="47"/>
  <c r="Q29" i="47" s="1"/>
  <c r="Q33" i="47" s="1"/>
  <c r="P27" i="50"/>
  <c r="P29" i="50" s="1"/>
  <c r="P33" i="50" s="1"/>
  <c r="C38" i="50"/>
  <c r="Q20" i="50"/>
  <c r="C38" i="49"/>
  <c r="C38" i="47"/>
  <c r="R20" i="47"/>
  <c r="R25" i="47" s="1"/>
  <c r="R27" i="47" s="1"/>
  <c r="C38" i="34"/>
  <c r="R27" i="49" l="1"/>
  <c r="R29" i="49" s="1"/>
  <c r="R33" i="49" s="1"/>
  <c r="D35" i="49" s="1"/>
  <c r="C40" i="34"/>
  <c r="C40" i="47"/>
  <c r="C40" i="49"/>
  <c r="C40" i="50"/>
  <c r="R17" i="50"/>
  <c r="R18" i="50"/>
  <c r="Q25" i="50"/>
  <c r="R29" i="47"/>
  <c r="R33" i="47" s="1"/>
  <c r="D35" i="47" s="1"/>
  <c r="D37" i="47" s="1"/>
  <c r="D38" i="47" s="1"/>
  <c r="E12" i="80"/>
  <c r="D37" i="49" l="1"/>
  <c r="D38" i="49" s="1"/>
  <c r="C41" i="34"/>
  <c r="C41" i="47"/>
  <c r="C41" i="49"/>
  <c r="C41" i="50"/>
  <c r="Q27" i="50"/>
  <c r="Q29" i="50" s="1"/>
  <c r="Q33" i="50" s="1"/>
  <c r="D41" i="47"/>
  <c r="R20" i="50"/>
  <c r="R25" i="50" s="1"/>
  <c r="R27" i="50" s="1"/>
  <c r="E11" i="80"/>
  <c r="G12" i="80"/>
  <c r="D41" i="49" l="1"/>
  <c r="H12" i="80"/>
  <c r="R29" i="50"/>
  <c r="R33" i="50" s="1"/>
  <c r="D35" i="50" s="1"/>
  <c r="G11" i="80"/>
  <c r="H11" i="80" l="1"/>
  <c r="D37" i="50"/>
  <c r="D38" i="50" s="1"/>
  <c r="E13" i="80"/>
  <c r="D41" i="50" l="1"/>
  <c r="G13" i="80"/>
  <c r="H13" i="80" l="1"/>
  <c r="D29" i="34" l="1"/>
  <c r="D33" i="34" s="1"/>
  <c r="E18" i="34"/>
  <c r="E17" i="34"/>
  <c r="E20" i="34" l="1"/>
  <c r="E25" i="34" s="1"/>
  <c r="E27" i="34" s="1"/>
  <c r="E29" i="34" l="1"/>
  <c r="E33" i="34" s="1"/>
  <c r="F17" i="34"/>
  <c r="F18" i="34"/>
  <c r="F20" i="34" l="1"/>
  <c r="G17" i="34" s="1"/>
  <c r="F25" i="34" l="1"/>
  <c r="G18" i="34"/>
  <c r="F27" i="34" l="1"/>
  <c r="F29" i="34" s="1"/>
  <c r="F33" i="34" s="1"/>
  <c r="G20" i="34"/>
  <c r="G25" i="34" l="1"/>
  <c r="H17" i="34"/>
  <c r="H18" i="34"/>
  <c r="G27" i="34" l="1"/>
  <c r="G29" i="34" s="1"/>
  <c r="G33" i="34" s="1"/>
  <c r="H20" i="34"/>
  <c r="H25" i="34" l="1"/>
  <c r="I18" i="34"/>
  <c r="I17" i="34"/>
  <c r="H27" i="34" l="1"/>
  <c r="H29" i="34" s="1"/>
  <c r="H33" i="34" s="1"/>
  <c r="I20" i="34"/>
  <c r="J17" i="34" l="1"/>
  <c r="I25" i="34"/>
  <c r="J18" i="34"/>
  <c r="I27" i="34" l="1"/>
  <c r="I29" i="34" s="1"/>
  <c r="I33" i="34" s="1"/>
  <c r="J20" i="34"/>
  <c r="J25" i="34" l="1"/>
  <c r="K18" i="34"/>
  <c r="K17" i="34"/>
  <c r="J27" i="34" l="1"/>
  <c r="J29" i="34" s="1"/>
  <c r="J33" i="34" s="1"/>
  <c r="K20" i="34"/>
  <c r="L17" i="34" s="1"/>
  <c r="K25" i="34" l="1"/>
  <c r="L18" i="34"/>
  <c r="L20" i="34" s="1"/>
  <c r="K27" i="34" l="1"/>
  <c r="K29" i="34" s="1"/>
  <c r="K33" i="34" s="1"/>
  <c r="M18" i="34"/>
  <c r="L25" i="34"/>
  <c r="M17" i="34"/>
  <c r="M20" i="34" l="1"/>
  <c r="N18" i="34" s="1"/>
  <c r="L27" i="34"/>
  <c r="L29" i="34" s="1"/>
  <c r="L33" i="34" s="1"/>
  <c r="N17" i="34"/>
  <c r="M25" i="34" l="1"/>
  <c r="M27" i="34" s="1"/>
  <c r="M29" i="34" s="1"/>
  <c r="M33" i="34" s="1"/>
  <c r="N20" i="34"/>
  <c r="O17" i="34" s="1"/>
  <c r="O18" i="34" l="1"/>
  <c r="O20" i="34" s="1"/>
  <c r="O25" i="34" s="1"/>
  <c r="N25" i="34"/>
  <c r="O27" i="34" l="1"/>
  <c r="O29" i="34" s="1"/>
  <c r="O33" i="34" s="1"/>
  <c r="N27" i="34"/>
  <c r="N29" i="34" s="1"/>
  <c r="N33" i="34" s="1"/>
  <c r="P17" i="34"/>
  <c r="P18" i="34"/>
  <c r="P20" i="34" l="1"/>
  <c r="P25" i="34" s="1"/>
  <c r="P27" i="34" l="1"/>
  <c r="P29" i="34" s="1"/>
  <c r="P33" i="34" s="1"/>
  <c r="Q18" i="34"/>
  <c r="Q17" i="34"/>
  <c r="Q20" i="34" l="1"/>
  <c r="R18" i="34" s="1"/>
  <c r="R17" i="34" l="1"/>
  <c r="R20" i="34" s="1"/>
  <c r="R25" i="34" s="1"/>
  <c r="R27" i="34" s="1"/>
  <c r="R29" i="34" s="1"/>
  <c r="R33" i="34" s="1"/>
  <c r="Q25" i="34"/>
  <c r="Q27" i="34" s="1"/>
  <c r="Q29" i="34" s="1"/>
  <c r="Q33" i="34" s="1"/>
  <c r="D35" i="34" l="1"/>
  <c r="D37" i="34" s="1"/>
  <c r="D38" i="34" s="1"/>
  <c r="E14" i="80"/>
  <c r="D41" i="34" l="1"/>
  <c r="G14" i="80"/>
  <c r="H14" i="80" l="1"/>
</calcChain>
</file>

<file path=xl/sharedStrings.xml><?xml version="1.0" encoding="utf-8"?>
<sst xmlns="http://schemas.openxmlformats.org/spreadsheetml/2006/main" count="775" uniqueCount="384">
  <si>
    <t xml:space="preserve">Marginal Capital Costs of Adding 1,000,000 Subscribers by Network </t>
  </si>
  <si>
    <t>AT&amp;T</t>
  </si>
  <si>
    <t>Verizon Wireless</t>
  </si>
  <si>
    <t>Sprint</t>
  </si>
  <si>
    <t>T-Mobile</t>
  </si>
  <si>
    <t>Share of Subscribers added by Tower</t>
  </si>
  <si>
    <t xml:space="preserve">Share of Subscribers added by Radio </t>
  </si>
  <si>
    <t xml:space="preserve">Tower Costs </t>
  </si>
  <si>
    <t>Subscribers Added by Building New Towers</t>
  </si>
  <si>
    <t>Maximum Population Per Cell</t>
  </si>
  <si>
    <t xml:space="preserve">Towers </t>
  </si>
  <si>
    <t>Cost per Tower</t>
  </si>
  <si>
    <t xml:space="preserve">Total Tower Cost </t>
  </si>
  <si>
    <t>Radio Costs</t>
  </si>
  <si>
    <t xml:space="preserve">Subscribers Added by Radios </t>
  </si>
  <si>
    <t xml:space="preserve">LTE Channels </t>
  </si>
  <si>
    <t>Population Per Radio Channel</t>
  </si>
  <si>
    <t>Market Share by Service Revenue</t>
  </si>
  <si>
    <t>Subscribers Per Radio Channel</t>
  </si>
  <si>
    <t xml:space="preserve">Radios </t>
  </si>
  <si>
    <t xml:space="preserve">Cost of adding a radio </t>
  </si>
  <si>
    <t xml:space="preserve">Total Radio Cost </t>
  </si>
  <si>
    <t>Totals</t>
  </si>
  <si>
    <t>Marginal Capital Cost</t>
  </si>
  <si>
    <t>Income Statement (As-reported)</t>
  </si>
  <si>
    <t>2016 Y</t>
  </si>
  <si>
    <t>2015 Y</t>
  </si>
  <si>
    <t>2014 Y</t>
  </si>
  <si>
    <t>As Of Date</t>
  </si>
  <si>
    <t>12/31/2016</t>
  </si>
  <si>
    <t>12/31/2015</t>
  </si>
  <si>
    <t>12/31/2014</t>
  </si>
  <si>
    <t>Source Document</t>
  </si>
  <si>
    <t>12/31/2016 10-K</t>
  </si>
  <si>
    <t>USD</t>
  </si>
  <si>
    <t>(in millions)</t>
  </si>
  <si>
    <t>Revenues</t>
  </si>
  <si>
    <t xml:space="preserve">   Branded postpaid revenues</t>
  </si>
  <si>
    <t xml:space="preserve">   Branded prepaid revenues</t>
  </si>
  <si>
    <t xml:space="preserve">   Wholesale revenues</t>
  </si>
  <si>
    <t xml:space="preserve">   Roaming and other service revenues</t>
  </si>
  <si>
    <t xml:space="preserve">   Total service revenues</t>
  </si>
  <si>
    <t xml:space="preserve">   Equipment revenues</t>
  </si>
  <si>
    <t xml:space="preserve">   Other revenues</t>
  </si>
  <si>
    <t xml:space="preserve">   Total revenues</t>
  </si>
  <si>
    <t>Operating expenses</t>
  </si>
  <si>
    <t xml:space="preserve">   Cost of services, exclusive of depreciation and amortization</t>
  </si>
  <si>
    <t xml:space="preserve">   Cost of equipment sales</t>
  </si>
  <si>
    <t xml:space="preserve">   Selling, general and administrative</t>
  </si>
  <si>
    <t xml:space="preserve">   Depreciation and amortization</t>
  </si>
  <si>
    <t xml:space="preserve">   Cost of MetroPCS business combination</t>
  </si>
  <si>
    <t xml:space="preserve">   Gains on disposal of spectrum licenses</t>
  </si>
  <si>
    <t xml:space="preserve">   Other, net</t>
  </si>
  <si>
    <t xml:space="preserve">   Total operating expenses</t>
  </si>
  <si>
    <t xml:space="preserve"> Operating income</t>
  </si>
  <si>
    <t>Other income (expense)</t>
  </si>
  <si>
    <t xml:space="preserve">   Interest expense</t>
  </si>
  <si>
    <t xml:space="preserve">   Interest expense to affiliates</t>
  </si>
  <si>
    <t xml:space="preserve">   Interest income</t>
  </si>
  <si>
    <t xml:space="preserve">   Other expense, net</t>
  </si>
  <si>
    <t xml:space="preserve">   Total other expense, net</t>
  </si>
  <si>
    <t xml:space="preserve"> Income before income taxes</t>
  </si>
  <si>
    <t xml:space="preserve"> Income tax expense</t>
  </si>
  <si>
    <t xml:space="preserve"> Net income</t>
  </si>
  <si>
    <t xml:space="preserve"> Dividends on preferred stock</t>
  </si>
  <si>
    <t xml:space="preserve"> Net income attributable to common stockholders</t>
  </si>
  <si>
    <t xml:space="preserve"> Net income - comprehensive income</t>
  </si>
  <si>
    <t>Other comprehensive income (loss), net of tax</t>
  </si>
  <si>
    <t xml:space="preserve">   Unrealized gain (loss) on available-for-sale securities, net of tax effect</t>
  </si>
  <si>
    <t xml:space="preserve">   Other comprehensive income (loss)</t>
  </si>
  <si>
    <t xml:space="preserve"> Total comprehensive income</t>
  </si>
  <si>
    <t>Earnings per share</t>
  </si>
  <si>
    <t xml:space="preserve">   Basic (actual)</t>
  </si>
  <si>
    <t xml:space="preserve">   Diluted (actual)</t>
  </si>
  <si>
    <t>Weighted average shares outstanding</t>
  </si>
  <si>
    <t xml:space="preserve">   Basic (#)</t>
  </si>
  <si>
    <t xml:space="preserve">   Diluted (#)</t>
  </si>
  <si>
    <t/>
  </si>
  <si>
    <t>Year Ended March 31,</t>
  </si>
  <si>
    <t>Equipment</t>
  </si>
  <si>
    <t>Operating income</t>
  </si>
  <si>
    <t>Wireless Segment Earnings</t>
  </si>
  <si>
    <t>Postpaid</t>
  </si>
  <si>
    <t>Prepaid</t>
  </si>
  <si>
    <t>Other(1)</t>
  </si>
  <si>
    <t>Retail service revenue</t>
  </si>
  <si>
    <t>Wholesale, affiliate and other</t>
  </si>
  <si>
    <t>Total service revenue</t>
  </si>
  <si>
    <t>Cost of services (exclusive of depreciation and amortization)</t>
  </si>
  <si>
    <t>Service gross margin</t>
  </si>
  <si>
    <t>Service gross margin percentage</t>
  </si>
  <si>
    <t>Equipment revenue</t>
  </si>
  <si>
    <t>Cost of products (exclusive of depreciation and amortization)</t>
  </si>
  <si>
    <t>Selling, general and administrative expense</t>
  </si>
  <si>
    <t>Loss on disposal of property, plant and equipment</t>
  </si>
  <si>
    <t>Wireless segment earnings</t>
  </si>
  <si>
    <t>AT&amp;T Mobility Results</t>
  </si>
  <si>
    <t>Percent Change</t>
  </si>
  <si>
    <t>Operating revenues</t>
  </si>
  <si>
    <t>Service</t>
  </si>
  <si>
    <t>Total Operating Revenues</t>
  </si>
  <si>
    <t>Operations and support</t>
  </si>
  <si>
    <t>EBITDA</t>
  </si>
  <si>
    <t>Total Operating Expenses</t>
  </si>
  <si>
    <t>Operating Income</t>
  </si>
  <si>
    <t>Operating Contribution</t>
  </si>
  <si>
    <t>Cost of services</t>
  </si>
  <si>
    <t>Wireless cost of equipment</t>
  </si>
  <si>
    <t>Depreciation and amortization expense</t>
  </si>
  <si>
    <t>Wireless</t>
  </si>
  <si>
    <t>Wireline</t>
  </si>
  <si>
    <t>Selling, general and administrative</t>
  </si>
  <si>
    <t>Operating income (loss)</t>
  </si>
  <si>
    <t>Depreciation and amortization</t>
  </si>
  <si>
    <t>Total operating expenses</t>
  </si>
  <si>
    <t>Interest expense</t>
  </si>
  <si>
    <t>Operating Cost</t>
  </si>
  <si>
    <t>Overhead Cost</t>
  </si>
  <si>
    <t>Gross Additions</t>
  </si>
  <si>
    <t>Figure 35: Monthly Churn and Net Adds</t>
  </si>
  <si>
    <t>1Q13</t>
  </si>
  <si>
    <t>2Q13</t>
  </si>
  <si>
    <t>3Q13</t>
  </si>
  <si>
    <t>4Q13</t>
  </si>
  <si>
    <t>1Q14</t>
  </si>
  <si>
    <t>2Q14</t>
  </si>
  <si>
    <t>3Q14</t>
  </si>
  <si>
    <t>4Q14</t>
  </si>
  <si>
    <t>1Q15</t>
  </si>
  <si>
    <t>2Q15</t>
  </si>
  <si>
    <t>3Q15</t>
  </si>
  <si>
    <t>4Q15</t>
  </si>
  <si>
    <t>1Q16</t>
  </si>
  <si>
    <t>2Q16</t>
  </si>
  <si>
    <t>3Q16</t>
  </si>
  <si>
    <t>4Q16</t>
  </si>
  <si>
    <t>Monthly Churn</t>
  </si>
  <si>
    <t>US Cellular</t>
  </si>
  <si>
    <t>Industry Weighted Avg.</t>
  </si>
  <si>
    <t>Disconnects</t>
  </si>
  <si>
    <t>Total Disconnects</t>
  </si>
  <si>
    <t>% yoy growth</t>
  </si>
  <si>
    <t>Total Net Additions</t>
  </si>
  <si>
    <t>Verizon</t>
  </si>
  <si>
    <t>Metro PCS</t>
  </si>
  <si>
    <t>NTELOS</t>
  </si>
  <si>
    <t>Annualized Churn</t>
  </si>
  <si>
    <t>Figure 34: Gross Additions</t>
  </si>
  <si>
    <t>In thousands</t>
  </si>
  <si>
    <t>Gross additions</t>
  </si>
  <si>
    <t>Total Gross Additions</t>
  </si>
  <si>
    <t>% yoy growth in gross adds</t>
  </si>
  <si>
    <t>Total Growth</t>
  </si>
  <si>
    <t>Effective Market Share</t>
  </si>
  <si>
    <t>Other Market Share</t>
  </si>
  <si>
    <t xml:space="preserve">Sources &amp; Notes: </t>
  </si>
  <si>
    <t>Customer Acquisition Cost</t>
  </si>
  <si>
    <t>Discount Rate</t>
  </si>
  <si>
    <t>2Q12</t>
  </si>
  <si>
    <t>3Q12</t>
  </si>
  <si>
    <t>4Q12</t>
  </si>
  <si>
    <t>Sum of Costs</t>
  </si>
  <si>
    <t>Discount Factor</t>
  </si>
  <si>
    <t>Present Value</t>
  </si>
  <si>
    <t>Sum of Present Value Costs</t>
  </si>
  <si>
    <t>Inflation Rate</t>
  </si>
  <si>
    <t>1Q11</t>
  </si>
  <si>
    <t>2Q11</t>
  </si>
  <si>
    <t>3Q11</t>
  </si>
  <si>
    <t>4Q11</t>
  </si>
  <si>
    <t>Leap Wireless (Cricket)</t>
  </si>
  <si>
    <t>NA</t>
  </si>
  <si>
    <t>Figure 44: Acquisition Cost per Gross Add (CPGA)</t>
  </si>
  <si>
    <t>CPGA (As a % of Lifetime Revenue Per Sub)</t>
  </si>
  <si>
    <t>Connections</t>
  </si>
  <si>
    <t>Churn</t>
  </si>
  <si>
    <t>Nominal Discount Rate</t>
  </si>
  <si>
    <t>Model Output Date</t>
  </si>
  <si>
    <t xml:space="preserve"> 1 year Expected Inflation</t>
  </si>
  <si>
    <t xml:space="preserve"> 2 year Expected Inflation</t>
  </si>
  <si>
    <t xml:space="preserve"> 3 year Expected Inflation</t>
  </si>
  <si>
    <t xml:space="preserve"> 4 year Expected Inflation</t>
  </si>
  <si>
    <t xml:space="preserve"> 5 year Expected Inflation</t>
  </si>
  <si>
    <t xml:space="preserve"> 6 year Expected Inflation</t>
  </si>
  <si>
    <t xml:space="preserve"> 7 year Expected Inflation</t>
  </si>
  <si>
    <t xml:space="preserve"> 8 year Expected Inflation</t>
  </si>
  <si>
    <t xml:space="preserve"> 9 year Expected Inflation</t>
  </si>
  <si>
    <t xml:space="preserve"> 10 year Expected Inflation</t>
  </si>
  <si>
    <t xml:space="preserve"> 11 year Expected Inflation</t>
  </si>
  <si>
    <t xml:space="preserve"> 12 year Expected Inflation</t>
  </si>
  <si>
    <t xml:space="preserve"> 13 year Expected Inflation</t>
  </si>
  <si>
    <t xml:space="preserve"> 14 year Expected Inflation</t>
  </si>
  <si>
    <t xml:space="preserve"> 15 year Expected Inflation</t>
  </si>
  <si>
    <t xml:space="preserve"> 16 year Expected Inflation</t>
  </si>
  <si>
    <t xml:space="preserve"> 17 year Expected Inflation</t>
  </si>
  <si>
    <t xml:space="preserve"> 18 year Expected Inflation</t>
  </si>
  <si>
    <t xml:space="preserve"> 19 year Expected Inflation</t>
  </si>
  <si>
    <t xml:space="preserve"> 20 year Expected Inflation</t>
  </si>
  <si>
    <t xml:space="preserve"> 21 year Expected Inflation</t>
  </si>
  <si>
    <t xml:space="preserve"> 22 year Expected Inflation</t>
  </si>
  <si>
    <t xml:space="preserve"> 23 year Expected Inflation</t>
  </si>
  <si>
    <t xml:space="preserve"> 24 year Expected Inflation</t>
  </si>
  <si>
    <t xml:space="preserve"> 25 year Expected Inflation</t>
  </si>
  <si>
    <t xml:space="preserve"> 26 year Expected Inflation</t>
  </si>
  <si>
    <t xml:space="preserve"> 27 year Expected Inflation</t>
  </si>
  <si>
    <t xml:space="preserve"> 28 year Expected Inflation</t>
  </si>
  <si>
    <t xml:space="preserve"> 29 year Expected Inflation</t>
  </si>
  <si>
    <t xml:space="preserve"> 30 year Expected Inflation</t>
  </si>
  <si>
    <t>Fed Ten Year Forecasted Inflation Rate</t>
  </si>
  <si>
    <t xml:space="preserve">Customer Acquisition Cost (2013) </t>
  </si>
  <si>
    <t>Operating Costs per Connection</t>
  </si>
  <si>
    <t>Overhead Costs per Connection</t>
  </si>
  <si>
    <t xml:space="preserve">Marginal Capital Cost </t>
  </si>
  <si>
    <t xml:space="preserve">T-Mobile Model Inputs </t>
  </si>
  <si>
    <t>Operating Expenses</t>
  </si>
  <si>
    <t>Cost of services and sales</t>
  </si>
  <si>
    <t xml:space="preserve">Verizon Model Inputs </t>
  </si>
  <si>
    <t xml:space="preserve">AT&amp;T Model Inputs </t>
  </si>
  <si>
    <t xml:space="preserve">Sprint Model Inputs </t>
  </si>
  <si>
    <t>Income tax expense</t>
  </si>
  <si>
    <t>ARPU</t>
  </si>
  <si>
    <t>Margin</t>
  </si>
  <si>
    <t>Operating  Costs per Connection</t>
  </si>
  <si>
    <t>The following table provides operating financial information for our two reportable segments:</t>
  </si>
  <si>
    <t>External Operating Revenues</t>
  </si>
  <si>
    <t>$             –</t>
  </si>
  <si>
    <t>–</t>
  </si>
  <si>
    <t>Other</t>
  </si>
  <si>
    <t>Consumer retail</t>
  </si>
  <si>
    <t>Small business</t>
  </si>
  <si>
    <t>Mass Markets</t>
  </si>
  <si>
    <t>Global Enterprise</t>
  </si>
  <si>
    <t>Global Wholesale</t>
  </si>
  <si>
    <t>Intersegment revenues</t>
  </si>
  <si>
    <t>Total operating revenues</t>
  </si>
  <si>
    <t>Assets</t>
  </si>
  <si>
    <t>Plant, property and equipment, net</t>
  </si>
  <si>
    <t>Capital expenditures</t>
  </si>
  <si>
    <t>Operating Revenues</t>
  </si>
  <si>
    <t>Net Income</t>
  </si>
  <si>
    <t>Broadcast, programming and operations</t>
  </si>
  <si>
    <t>Other cost of services (exclusive of depreciation and amortization shown separately below)</t>
  </si>
  <si>
    <t>Asset abandonments and impairments</t>
  </si>
  <si>
    <t>Other Income (Expense)</t>
  </si>
  <si>
    <t>Equity in net income of affiliates</t>
  </si>
  <si>
    <t>Other income (expense) – net</t>
  </si>
  <si>
    <t>Total other income (expense)</t>
  </si>
  <si>
    <t>Income Before Income Taxes</t>
  </si>
  <si>
    <t>Less: Net Income Attributable to Noncontrolling Interest</t>
  </si>
  <si>
    <t>Net Income Attributable to AT&amp;T</t>
  </si>
  <si>
    <t>Basic Earnings Per Share Attributable to AT&amp;T</t>
  </si>
  <si>
    <t>Diluted Earnings Per Share Attributable to AT&amp;T</t>
  </si>
  <si>
    <t>The accompanying notes are an integral part of the consolidated financial statements.</t>
  </si>
  <si>
    <t xml:space="preserve">Consolidated SG&amp;A </t>
  </si>
  <si>
    <t xml:space="preserve">Ratio of Consolidated Operating Costs to SG&amp;A </t>
  </si>
  <si>
    <t xml:space="preserve">Implied Mobility SG&amp;A </t>
  </si>
  <si>
    <t>Mobility Non SG&amp;A Operating Costs</t>
  </si>
  <si>
    <t xml:space="preserve">Consolidated Equipment Costs </t>
  </si>
  <si>
    <t xml:space="preserve">Mobility Non SG&amp;A Non Equipment Operating Costs </t>
  </si>
  <si>
    <t xml:space="preserve">Consolidated non D&amp;A Costs </t>
  </si>
  <si>
    <t xml:space="preserve">Mobility Operating Cost </t>
  </si>
  <si>
    <t>Equity in Net Income (Loss) of Affiliates</t>
  </si>
  <si>
    <t xml:space="preserve">AT&amp;T SG&amp;A Costs </t>
  </si>
  <si>
    <t>SG&amp;A</t>
  </si>
  <si>
    <t>Implied Elasticity</t>
  </si>
  <si>
    <t>Provider</t>
  </si>
  <si>
    <t>ARPU (Postpaid Phone)</t>
  </si>
  <si>
    <t>2016 vs. 2015</t>
  </si>
  <si>
    <t>2015 vs. 2014</t>
  </si>
  <si>
    <t xml:space="preserve">Cleveland Federal Reserve Expected Inflation </t>
  </si>
  <si>
    <t>Currency Code (in millions)</t>
  </si>
  <si>
    <t xml:space="preserve">Provider </t>
  </si>
  <si>
    <t xml:space="preserve">Calculations </t>
  </si>
  <si>
    <t xml:space="preserve"> </t>
  </si>
  <si>
    <t>Pulled on 12/1/2017</t>
  </si>
  <si>
    <t>T US Equity</t>
  </si>
  <si>
    <t>VZ US Equity</t>
  </si>
  <si>
    <t>S US Equity</t>
  </si>
  <si>
    <t>TMUS US Equity</t>
  </si>
  <si>
    <t>Start Date</t>
  </si>
  <si>
    <t>End Date</t>
  </si>
  <si>
    <t xml:space="preserve">Overhead Cost </t>
  </si>
  <si>
    <t>Operating Cost per Connection</t>
  </si>
  <si>
    <t>Gross Connections at Beginning of Period</t>
  </si>
  <si>
    <t>Gross Connections at End of Period</t>
  </si>
  <si>
    <t>Average Costs Per Connection</t>
  </si>
  <si>
    <t>Real Discount Rate</t>
  </si>
  <si>
    <t>AT&amp;T Wireless Cost Structure, 2017-2031</t>
  </si>
  <si>
    <t xml:space="preserve">Verizon Wireless Cost Structure, 2017-2031 </t>
  </si>
  <si>
    <t>Sources: T-Mobile US, Inc., Form 10-K for the Fiscal Year Ended December 31, 2013, p. 43, accessed September 26, 2017, http://investor.t-mobile.com/Cache/29461011.PDF?O=PDF&amp;T=&amp;Y=&amp;D=&amp;FID=29461011&amp;iid=4091145; T-Mobile US, Inc., T-Mobile US, Inc., Form 10-K for the Fiscal Year Ended December 31, 2016, p. 50, accessed September 26, 2017, http://www.snl.com/Cache/c38030540.html; Sprint, Corp., Form 10-K for the Fiscal year Ended March 31, 2015, p. 37, accessed September 26, 2017, https://www.sec.gov/Archives/edgar/data/101830/000010183015000012/sprintcorp201410-k.htm; Sprint Corp., Form 10-K for the Fiscal Year Ended March 31, 2017, p. 30, accessed September 26, 2017, http://d18rn0p25nwr6d.cloudfront.net/CIK-0000101830/b3706741-5644-4c1d-8e1e-80d91085fe07.pdf; Verizon Communications, Inc., Form 10-K for the Fiscal Year Ended December 31, 2014, Exhibit 13 at Note 14, accessed September 26, 2017,https://www.sec.gov/Archives/edgar/data/732712/000119312517050292/0001193125-17-050292-index.htm; Verizon Communications Inc., Form 10-K for the Fiscal Year Ended December 31, 2016, Exhibit 13 at Note 12, accessed September 26, 2017, https://www.sec.gov/Archives/edgar/data/732712/000119312517050292/0001193125-17-050292-index.htm; Form 10-K for the Fiscal Year Ended December 31, 2014, pp. 38, 5 at Management's Discussion and Analysis of Financial Condition and Results of Operations, accessed September 26, 2017, https://otp.tools.investis.com/clients/us/atnt/SEC/sec-show.aspx?Type=html&amp;FilingId=10503796&amp;CIK=0000732717&amp;Index=10000;  AT&amp;T Inc., Form 10-K for the Fiscal Year Ended December 31, 2014, pp. 38, 14 at Management’s Discussion and Analysis of Financial Condition and Results of Operations, accessed September 26, 2017, https://otp.tools.investis.com/clients/us/atnt/SEC/sec-show.aspx?Type=html&amp;FilingId=10503796&amp;CIK=0000732717&amp;Index=10000. See 'AT&amp;T SG&amp;A' for Brattle adjustments.</t>
  </si>
  <si>
    <t>Acquisition Cost per Connection</t>
  </si>
  <si>
    <t>Acquisition Cost</t>
  </si>
  <si>
    <t xml:space="preserve">Acquisition Cost per Connection </t>
  </si>
  <si>
    <t xml:space="preserve">Sprint Wireless Cost Structure, 2017-2031 </t>
  </si>
  <si>
    <t>T-Mobile Wireless Cost Structure, 2017-2031</t>
  </si>
  <si>
    <t>Monthly Constant Cost Per Connection</t>
  </si>
  <si>
    <t>Annual Constant Cost Per Connection</t>
  </si>
  <si>
    <t>Wireless Providers</t>
  </si>
  <si>
    <t>Monthly Marginal Cost</t>
  </si>
  <si>
    <t>Overhead Cost per Connection</t>
  </si>
  <si>
    <t>Long-Run Incremental Costs, Margins, and Implied Elasticities by Wireless Provider, 2016</t>
  </si>
  <si>
    <t>Branded Customers by Segment, 2014-2017</t>
  </si>
  <si>
    <t>Q4 2017</t>
  </si>
  <si>
    <t>Total Connections</t>
  </si>
  <si>
    <t xml:space="preserve">2017 Connections </t>
  </si>
  <si>
    <t>ARPU (Postpaid)</t>
  </si>
  <si>
    <t>Overhead Costs by Service Provider, 2016</t>
  </si>
  <si>
    <t>Table 11</t>
  </si>
  <si>
    <t>AT&amp;T Consolidated Statements of Income
Dollars in millions except per share amounts</t>
  </si>
  <si>
    <t>AT&amp;T Supplemental Operating Information</t>
  </si>
  <si>
    <t>Total Reportable Segments
(dollars in millions)</t>
  </si>
  <si>
    <t>Verizon Wireless and Wireline Operating Financial Statement</t>
  </si>
  <si>
    <t>Sprint Wireless Income Statement</t>
  </si>
  <si>
    <t>T-Mobile Results of Operations</t>
  </si>
  <si>
    <t>Net Additions (excl. acquisitions)</t>
  </si>
  <si>
    <r>
      <t>[4], [9]: Calibrated using the share of U.S. land area covered by each carrier, the cell radius of a 700 MHz cell site, and each carrier’s total cell sites. Note that Sprint does not have 700 MHz spectrum. 20</t>
    </r>
    <r>
      <rPr>
        <vertAlign val="superscript"/>
        <sz val="11"/>
        <color theme="1"/>
        <rFont val="Calibri"/>
        <family val="2"/>
      </rPr>
      <t>th</t>
    </r>
    <r>
      <rPr>
        <sz val="11"/>
        <color theme="1"/>
        <rFont val="Calibri"/>
        <family val="2"/>
      </rPr>
      <t xml:space="preserve"> Mobile Wireless Competition Report, p. 74 and 80; Tony Melone, “Wells Fargo Securities: Technology, Media &amp;Telecom Conference,” Verizon, November 10, 2010, accessed September 26, 2013; Colin Chandler, "CDMA 2000 and CDMA 450", ITU, December 3, 2003, available </t>
    </r>
    <r>
      <rPr>
        <sz val="11"/>
        <color rgb="FF7FB9C2"/>
        <rFont val="Calibri"/>
        <family val="2"/>
      </rPr>
      <t xml:space="preserve">https://www.itu.int/ITU-D/tech/events/2003/slovenia2003/Presentations/Day%203/3.3.1_Chandler.pdf, </t>
    </r>
    <r>
      <rPr>
        <sz val="11"/>
        <color theme="1"/>
        <rFont val="Calibri"/>
        <family val="2"/>
      </rPr>
      <t>accessed August 23, 2018; Census Bureau, "National Counties Gazetteer File,"" United States Department of Commerce, available http://www.census.gov/geo/maps-data/data/gazetteer2010.html, accessed August 23, 2018.</t>
    </r>
  </si>
  <si>
    <t>[C]: Verizon Postpaid ARPU is calculated by dividing Average Revenue Per Account, not including recurring device payment billings (ARPA) by retail Postpaid connections per account. T-Mobile and U.S. Cellular ARPU calculated by dividing postpaid revenues by number of months in the given period (12). AT&amp;T ARPU is based on its quarterly earnings statements based on reported values for “Postpaid ARPU (Historical Accounting Method)”. Sprint value is based on its quarterly earnings statements based on reported values for “Nine Months Ended December 31, Postpaid ARPU”.</t>
  </si>
  <si>
    <t>Table 12</t>
  </si>
  <si>
    <t>[6]: Brattle calculations of AT&amp;T Mobility SG&amp;A less 2016 gross acquisition costs, per connection. AT&amp;T Inc., Form 10-K for the Fiscal Year Ended December 31, 2017, AT&amp;T Inc. 2016 Annual Report at pp. 14 and 40, available https://otp.tools.investis.com/clients/us/atnt/SEC/sec-show.aspx?Type=html&amp;FilingId=11869124&amp;CIK=0000732717&amp;Index=10000, accessed August 23, 2018.</t>
  </si>
  <si>
    <t>[5]: Brattle calculations of AT&amp;T Mobility cost of services / [3]. AT&amp;T Inc., Form 10-K for the Fiscal Year Ended December 31, 2017, AT&amp;T Inc. 2016 Annual Report at pp. 14 and 40, accessed September 26, 2017, https://otp.tools.investis.com/clients/us/atnt/SEC/sec-show.aspx?Type=html&amp;FilingId=11869124&amp;CIK=0000732717&amp;Index=10000.</t>
  </si>
  <si>
    <t>[4]: T-Mobile's 2013 average acquisition cost per connection. John C. Hodulik, Batya Levi, Lisa L. Friedman, and Christopher Schoell, "US Wireless 411: Version 51," UBS, March 18, 2014, p. 25 at Figure 44.</t>
  </si>
  <si>
    <t>[3]: Dennis Bournique, “Fourth Quarter, 2017 Prepaid Mobile Subscriber Numbers by Operator,” Prepaid Phone News, February 19, 2018, available https://www.prepaidphonenews.com/2018/02/fourth-quarter-2017-prepaid-mobile.html, accessed August 15, 2018.</t>
  </si>
  <si>
    <t>[2]: 10-year expected inflation rate as of October 1, 2017. "Inflation Expectations," Federal Reserve Bank of Cleveland, November 15, 2017, accessed August 23, 2018, https://www.clevelandfed.org/our-research/indicators-and-data/inflation-expectations.aspx.</t>
  </si>
  <si>
    <t>[1]: Annualized churn based on monthly churn rates. USB Wireless Report, p. 19 at Figure 35.</t>
  </si>
  <si>
    <t>[B]: Present value of the incremental costs per connection of adding one million connections. See Appendix A.</t>
  </si>
  <si>
    <t>[D]: ([C] - [B]) / [C].</t>
  </si>
  <si>
    <t>[E]: -1 / [D].</t>
  </si>
  <si>
    <t>[7]: Connections maintained at beginning of the year after a one-time addition of 1 million connections.</t>
  </si>
  <si>
    <t>[8]: ( - [1] ) x [7].</t>
  </si>
  <si>
    <t>[9]: Gross additions necessary to maintain 1 million connections given [8].</t>
  </si>
  <si>
    <t>[10]: [7] + [8] + [9].</t>
  </si>
  <si>
    <t>[11]: The Brattle Group estimation. Expenditure recurs every five years to maintain capacity.</t>
  </si>
  <si>
    <t>[12]: [9] x [4].</t>
  </si>
  <si>
    <t>[13]: [5] x [10]. Overhead cost for additional connections are 0 in 2017.</t>
  </si>
  <si>
    <t>[14]: [5] x [10]. Operating cost for additional connections are 0 in 2017.</t>
  </si>
  <si>
    <t>[15]: Sum of [11] to [14].</t>
  </si>
  <si>
    <t>[16]: [15] / [10].</t>
  </si>
  <si>
    <t>[17]: Average weighted average cost of capital for AT&amp;T, Verizon, Sprint, and T-Mobile as of September 30, 2017. Bloomberg, accessed December 1, 2017.</t>
  </si>
  <si>
    <t>[18]: [ ( 1 + [17] ) / ( 1 + [2] ) ] - 1.</t>
  </si>
  <si>
    <t>[19]: ( 1 / [18] ) ^ ((Year - 2017) - .5). Mid-year periods used to reflect costs incurred over the course of the year.</t>
  </si>
  <si>
    <t>[20]: [19] x [16].</t>
  </si>
  <si>
    <t>[21]: Sum of [20].</t>
  </si>
  <si>
    <t>[22]: [ ( [18] x [21] ) ] / [ 1 - (1 + [18] ) ^ - ( 2031 - 2017) ].</t>
  </si>
  <si>
    <t>[23]: [22] / 12.</t>
  </si>
  <si>
    <t>[24]:  SEC 10-K Filing.</t>
  </si>
  <si>
    <t>[25]: ( [24] - [23] ) / [24].</t>
  </si>
  <si>
    <t>[5]: 2016 Operating cost / 2016 Connections.</t>
  </si>
  <si>
    <t>[6]: Overhead cost / 2016 Connections.</t>
  </si>
  <si>
    <t>[7]: Brattle calculated Marginal Capital Cost.</t>
  </si>
  <si>
    <t>[8]: Average of the Weighted Average Cost of Capital for the four firms as of September 30, 2017. Data sourced from Bloomberg, accessed December 1, 2017.</t>
  </si>
  <si>
    <t>[9]: (1 + [8] / 1 + [2]) -1.</t>
  </si>
  <si>
    <t>[2]: 10-year expected inflation rate as of October 1, 2017. "Inflation Expectations," Federal Reserve Bank of Cleveland, November 15, 2017, https://www.clevelandfed.org/our-research/indicators-and-data/inflation-expectations.aspx, accessed August 23, 2018.</t>
  </si>
  <si>
    <t>Source: "Inflation Expectations," Federal Reserve Bank of Cleveland, November 15, 2017, https://www.clevelandfed.org/our-research/indicators-and-data/inflation-expectations.aspx, accessed August 23, 2018.</t>
  </si>
  <si>
    <t>[4]: John C. Hodulik, Batya Levi, Lisa L. Friedman, and Christopher Schoell, "US Wireless 411: Version 51," UBS, March 18, 2014, p. 25.</t>
  </si>
  <si>
    <t>[3]:  Twentieth Report, In the Matter of Implementation of Section 6002(b) of the Omnibus Budget Reconciliation Act of 1993, Annual Report and Analysis of Competitive Market Conditions With Respect to Mobile Wireless, Including Commercial Mobile Services, WT Docket No. 17-69, FCC, September 27, 2017, p. 15 at Table II.B.1.</t>
  </si>
  <si>
    <t>[6]: Calculated Overhead cost / 2016 Connections.</t>
  </si>
  <si>
    <t>[9]: (1 + [8] / 1 + [2] ) - 1.</t>
  </si>
  <si>
    <t>[4]: T-Mobile's average customer acquistion cost from 2013. Sourced from: . John C. Hodulik, Batya Levi, Lisa L. Friedman, and Christopher Schoell, "US Wireless 411: Version 51," UBS, March 18, 2014.</t>
  </si>
  <si>
    <t>[10]: John C. Hodulik, Batya Levi, Christopher Schoell, and Lisa L. Friedman, "Wireless 411: A difficult market asking for repair?" UBS, February 22, 2017, p. 19.</t>
  </si>
  <si>
    <t>[10]: John C. Hodulik, Batya Levi, Christopher Schoell, and Lisa L. Friedman, "Wireless 411: A difficult market asking for repair?" UBS, February 22, 2017, p. 15.</t>
  </si>
  <si>
    <t>[1]: John C. Hodulik, Batya Levi, Christopher Schoell, and Lisa L. Friedman, "Wireless 411: A difficult market asking for repair?," UBS, February 22, 2017, p. 19.</t>
  </si>
  <si>
    <t>[3]: Twentieth Report, In the Matter of Implementation of Section 6002(B) of the Omnibus Budget Reconciliation Act of 1993, Annual Report and Analysis of Competitive Market Conditions with Respect to Mobile Wireless, Including Commercial Mobile Services, WT Docket No. 17-69, FCC, September 27, 2017, p. 15 at Table II.B.1.</t>
  </si>
  <si>
    <t>[1]: John C. Hodulik, Batya Levi, Christopher Schoell, and Lisa L. Friedman, "Wireless 411: A difficult market asking for repair?" UBS, February 22, 2017, p. 19.</t>
  </si>
  <si>
    <t>[4]: T-Mobile's average customer acquistion cost from 2013. Sourced from: John C. Hodulik, Batya Levi, Lisa L. Friedman, and Christopher Schoell, "US Wireless 411: Version 51,"  UBS, p. 25, March 16, 2014.</t>
  </si>
  <si>
    <t>[10]:  John C. Hodulik, Batya Levi, Christopher Schoell, and Lisa L. Friedman, "Wireless 411: A difficult market asking for repair?," UBS, February 22, 2017, p. 15.</t>
  </si>
  <si>
    <t>[2]: Consolidated SG&amp;A. Sourced from AT&amp;T Inc., Form 10-K for the Fiscal Year Ended December 31, 2014, p. 38, accessed September 26, 2017, https://otp.tools.investis.com/clients/us/atnt/SEC/sec-show.aspx?Type=html&amp;FilingId=10503796&amp;CIK=0000732717&amp;Index=10000; AT&amp;T, Inc., Form 10-K for the Fiscal Year Ended, December 31, 2016, p. 40 at Management's Discussion and Analysis of Financial Condition and Results of Operations, accessed September 26, 2017, https://otp.tools.investis.com/clients/us/atnt/SEC/sec-show.aspx?Type=html&amp;FilingId=11869124&amp;CIK=0000732717&amp;Index=10000.</t>
  </si>
  <si>
    <t>[3]: [2] / [1].</t>
  </si>
  <si>
    <t>[5]: [3] x [4].</t>
  </si>
  <si>
    <t>[6]: [4] - [5].</t>
  </si>
  <si>
    <t>[8]: [6] - [7].</t>
  </si>
  <si>
    <t>[1]: Sum of consolidated non D&amp;A costs. Sourced from AT&amp;T Inc., Form 10-K for the Fiscal Year Ended December 31, 2014, p. 38, https://otp.tools.investis.com/clients/us/atnt/SEC/sec-show.aspx?Type=html&amp;FilingId=10503796&amp;CIK=0000732717&amp;Index=10000; AT&amp;T, Inc., August 23, 2018; Form 10-K for the Fiscal Year Ended, December 31, 2016, p. 40 at Management's Discussion and Analysis of Financial Condition and Results of Operations, https://otp.tools.investis.com/clients/us/atnt/SEC/sec-show.aspx?Type=html&amp;FilingId=11869124&amp;CIK=0000732717&amp;Index=10000, accessed August 23, 2018.</t>
  </si>
  <si>
    <t>[4]: Sourced from AT&amp;T Inc., Form 10-K for the Fiscal Year Ended December 31, 2014, p. 5 at Management's Discussion and Analysis of Financial Condition and Results of Operations, https://otp.tools.investis.com/clients/us/atnt/SEC/sec-show.aspx?Type=html&amp;FilingId=10503796&amp;CIK=0000732717&amp;Index=10000; AT&amp;T Inc., accessed August 23, 2018; Form 10-K for the Fiscal Year Ending December 31, 2016, p. 14 at Management's Discussion and Analysis of Financial Condition and Results of Operations, https://otp.tools.investis.com/clients/us/atnt/SEC/sec-show.aspx?Type=html&amp;FilingId=11869124&amp;CIK=0000732717&amp;Index=10000, accessed August 23, 2018.</t>
  </si>
  <si>
    <t>[7]:AT&amp;T Inc., Form 10-K for the Fiscal Year Ended December 31, 2016, p. 40 at Management's Discussion and Analysis of Financial Condition and Results of Operations,  https://otp.tools.investis.com/clients/us/atnt/SEC/sec-show.aspx?Type=html&amp;FilingId=11869124&amp;CIK=0000732717&amp;Index=10000, accessed August 23, 2018.  Note that consolidated equipment costs were not reported in 2012 and 2013.</t>
  </si>
  <si>
    <t xml:space="preserve">Source: AT&amp;T Inc., Form 10-K for the Fiscal Year Ended December 31, 2016, p. 40 at Management's Discussion and Analysis of Financial Condition and Results of Operations, https://otp.tools.investis.com/clients/us/atnt/SEC/sec-show.aspx?Type=html&amp;FilingId=11869124&amp;CIK=0000732717&amp;Index=10000, accessed August 23, 2018. </t>
  </si>
  <si>
    <t>Source: AT&amp;T Inc., Form 10-K for the Fiscal Year Ending December 31, 2016, p. 14 at Management's Discussion and Analysis of Financial Condition and Results of Operations, https://otp.tools.investis.com/clients/us/atnt/SEC/sec-show.aspx?Type=html&amp;FilingId=11869124&amp;CIK=0000732717&amp;Index=10000, accessed August 23, 2018.</t>
  </si>
  <si>
    <t>Source: Verizon Communications Inc., Form 10-K for the Fiscal Year Ended December 31, 2016, at Exhibit 13 at Note 12, https://www.sec.gov/Archives/edgar/data/732712/000119312517050292/0001193125-17-050292-index.htm, accessed August 23, 2018.</t>
  </si>
  <si>
    <t>Source: Sprint Inc., Form 10-K for the Fiscal Year Ended March 31, 2017, p. 30,  http://d18rn0p25nwr6d.cloudfront.net/CIK-0000101830/b3706741-5644-4c1d-8e1e-80d91085fe07.pdf, accessed August 23, 2018.</t>
  </si>
  <si>
    <t xml:space="preserve">T-Mobile US, Inc., Form 10-K for the Fiscal Year Ended December 31, 2016, p. 50, http://www.snl.com/Cache/c38030540.html, accessed August 23, 2018. </t>
  </si>
  <si>
    <t xml:space="preserve">Source: John C. Hodulik, Batya Levi, Lisa L. Friedman, and Christopher Schoell, "Wireless 411: A Difficulty Market Asking for Repair?," UBS Global Research, February 22, 2017, p. 19. </t>
  </si>
  <si>
    <t>Source: John C. Hodulik, Batya Levi, Lisa L. Friedman, and Christopher Schoell, "Wireless 411: A Difficulty Market Asking for Repair?," UBS Global Research, February 22, 2017, p. 18.</t>
  </si>
  <si>
    <t>Source: John C. Hodulik, Batya Levi, Lisa L. Friedman, and Christopher Schoell, "US Wireless 411: Version 51," UBS Global Research, March 16, 2014, p. 25.</t>
  </si>
  <si>
    <t>Source: 2014 - 2017 Company Annual Reports; 2015 and 2017 AT&amp;T Financial and Operation Results.</t>
  </si>
  <si>
    <t>Notes: Verizon Postpaid ARPU is calculated by dividing Average Revenue Per Account, not including recurring device payment billings, (ARPA) by retail Postpaid connections per account. T-Mobile and U.S. Cellular ARPU calculated by dividing postpaid revenues by number of months in the given period (12). AT&amp;T values are based on its quarterly earnings statements based on reported values for “Postpaid ARPU (Historical Accounting Method)”. Sprint values are based on its quarterly earnings statements based on reported values for “Nine Months Ended December 31, Postpaid ARPU”.</t>
  </si>
  <si>
    <t>Post-Paid Average Revenue per Unit</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</si>
</sst>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6" formatCode="&quot;$&quot;#,##0_);[Red]\(&quot;$&quot;#,##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quot;]&quot;"/>
    <numFmt numFmtId="165" formatCode="###,###,###,##0;\(###,###,###,##0\)"/>
    <numFmt numFmtId="166" formatCode="###,###,###,##0.00;\(###,###,###,##0.00\)"/>
    <numFmt numFmtId="167" formatCode="General_)"/>
    <numFmt numFmtId="168" formatCode="0.00_)"/>
    <numFmt numFmtId="169" formatCode="#,##0;#,##0"/>
    <numFmt numFmtId="170" formatCode="###0;###0"/>
    <numFmt numFmtId="171" formatCode="###0"/>
    <numFmt numFmtId="172" formatCode="#&quot;[&quot;##&quot;]&quot;\ "/>
    <numFmt numFmtId="173" formatCode="###0.00;###0.00"/>
    <numFmt numFmtId="174" formatCode="###0_);\(###0\)"/>
    <numFmt numFmtId="175" formatCode="_(* #,##0_);_(* \(#,##0\);_(* &quot;-&quot;??_);_(@_)"/>
    <numFmt numFmtId="176" formatCode="&quot;$&quot;#,##0.00"/>
    <numFmt numFmtId="177" formatCode="&quot;$&quot;#,##0"/>
    <numFmt numFmtId="178" formatCode="0.000000"/>
    <numFmt numFmtId="179" formatCode="0.0000"/>
    <numFmt numFmtId="180" formatCode="0.0000000"/>
    <numFmt numFmtId="181" formatCode="0.000000000"/>
    <numFmt numFmtId="182" formatCode="0_);\(0\)"/>
  </numFmts>
  <fonts count="77" x14ac:knownFonts="1">
    <font>
      <sz val="11"/>
      <color theme="1"/>
      <name val="Calibri"/>
      <family val="2"/>
      <scheme val="minor"/>
    </font>
    <font>
      <b/>
      <sz val="11"/>
      <color theme="1"/>
      <name val="Calibri"/>
      <family val="2"/>
      <scheme val="minor"/>
    </font>
    <font>
      <sz val="11"/>
      <name val="Calibri"/>
      <family val="2"/>
      <scheme val="major"/>
    </font>
    <font>
      <sz val="10"/>
      <name val="Arial"/>
      <family val="2"/>
    </font>
    <font>
      <b/>
      <sz val="10"/>
      <name val="Arial"/>
      <family val="2"/>
    </font>
    <font>
      <u/>
      <sz val="10"/>
      <color indexed="12"/>
      <name val="Arial"/>
      <family val="2"/>
    </font>
    <font>
      <sz val="11"/>
      <color theme="1"/>
      <name val="Calibri"/>
      <family val="2"/>
      <scheme val="minor"/>
    </font>
    <font>
      <b/>
      <sz val="14"/>
      <color theme="8"/>
      <name val="Calibri"/>
      <family val="2"/>
      <scheme val="minor"/>
    </font>
    <font>
      <sz val="8"/>
      <name val="Arial"/>
      <family val="2"/>
    </font>
    <font>
      <sz val="9"/>
      <name val="Arial"/>
      <family val="2"/>
    </font>
    <font>
      <u/>
      <sz val="10"/>
      <color indexed="12"/>
      <name val="Helv"/>
    </font>
    <font>
      <b/>
      <sz val="10"/>
      <color indexed="9"/>
      <name val="Arial"/>
      <family val="2"/>
    </font>
    <font>
      <sz val="10"/>
      <name val="Helv"/>
    </font>
    <font>
      <sz val="10"/>
      <name val="Times New Roman"/>
      <family val="1"/>
    </font>
    <font>
      <sz val="7"/>
      <name val="Small Fonts"/>
      <family val="2"/>
    </font>
    <font>
      <b/>
      <i/>
      <sz val="16"/>
      <name val="Helv"/>
    </font>
    <font>
      <sz val="10"/>
      <color indexed="8"/>
      <name val="MS Sans Serif"/>
      <family val="2"/>
    </font>
    <font>
      <b/>
      <sz val="18"/>
      <color theme="3"/>
      <name val="Calibri"/>
      <family val="2"/>
      <scheme val="major"/>
    </font>
    <font>
      <sz val="10"/>
      <color rgb="FF000000"/>
      <name val="Times New Roman"/>
      <family val="1"/>
    </font>
    <font>
      <sz val="10"/>
      <color rgb="FFFF0000"/>
      <name val="Arial"/>
      <family val="2"/>
    </font>
    <font>
      <sz val="10"/>
      <color indexed="10"/>
      <name val="Arial"/>
      <family val="2"/>
    </font>
    <font>
      <sz val="10"/>
      <name val="Times New Roman"/>
      <family val="1"/>
      <charset val="204"/>
    </font>
    <font>
      <sz val="6"/>
      <color indexed="8"/>
      <name val="Arial"/>
      <family val="2"/>
    </font>
    <font>
      <sz val="6"/>
      <color indexed="8"/>
      <name val="Tahoma"/>
      <family val="1"/>
      <charset val="204"/>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4"/>
      <color theme="2"/>
      <name val="Calibri"/>
      <family val="2"/>
      <scheme val="minor"/>
    </font>
    <font>
      <sz val="7"/>
      <color indexed="8"/>
      <name val="Microsoft Sans Serif"/>
      <family val="1"/>
      <charset val="204"/>
    </font>
    <font>
      <b/>
      <sz val="7"/>
      <color indexed="8"/>
      <name val="Arial"/>
      <family val="1"/>
      <charset val="204"/>
    </font>
    <font>
      <sz val="7"/>
      <color indexed="8"/>
      <name val="Arial"/>
      <family val="2"/>
    </font>
    <font>
      <sz val="11"/>
      <color indexed="8"/>
      <name val="Calibri"/>
      <family val="2"/>
      <scheme val="minor"/>
    </font>
    <font>
      <b/>
      <sz val="7"/>
      <color indexed="8"/>
      <name val="Arial"/>
      <family val="2"/>
    </font>
    <font>
      <b/>
      <sz val="7"/>
      <color indexed="8"/>
      <name val="Times New Roman"/>
      <family val="1"/>
      <charset val="204"/>
    </font>
    <font>
      <u/>
      <sz val="11"/>
      <color theme="1"/>
      <name val="Calibri"/>
      <family val="2"/>
      <scheme val="minor"/>
    </font>
    <font>
      <u val="singleAccounting"/>
      <sz val="11"/>
      <color theme="1"/>
      <name val="Calibri"/>
      <family val="2"/>
      <scheme val="minor"/>
    </font>
    <font>
      <sz val="9"/>
      <color indexed="8"/>
      <name val="Arial"/>
      <family val="2"/>
    </font>
    <font>
      <sz val="9"/>
      <color indexed="8"/>
      <name val="Times New Roman"/>
      <family val="1"/>
      <charset val="204"/>
    </font>
    <font>
      <b/>
      <sz val="9"/>
      <color indexed="8"/>
      <name val="Times New Roman"/>
      <family val="1"/>
      <charset val="204"/>
    </font>
    <font>
      <sz val="11"/>
      <name val="Calibri"/>
      <family val="2"/>
      <scheme val="minor"/>
    </font>
    <font>
      <b/>
      <sz val="15"/>
      <color theme="8"/>
      <name val="Calibri"/>
      <family val="2"/>
      <scheme val="minor"/>
    </font>
    <font>
      <sz val="10"/>
      <name val="Calibri"/>
      <family val="2"/>
      <scheme val="minor"/>
    </font>
    <font>
      <b/>
      <sz val="11"/>
      <color theme="8"/>
      <name val="Calibri"/>
      <family val="2"/>
      <scheme val="minor"/>
    </font>
    <font>
      <sz val="11"/>
      <color indexed="8"/>
      <name val="Calibri"/>
      <family val="2"/>
      <scheme val="major"/>
    </font>
    <font>
      <sz val="10"/>
      <name val="MS Sans Serif"/>
      <family val="2"/>
    </font>
    <font>
      <sz val="7"/>
      <name val="Arial"/>
      <family val="2"/>
    </font>
    <font>
      <u/>
      <sz val="11"/>
      <color theme="10"/>
      <name val="Calibri"/>
      <family val="2"/>
    </font>
    <font>
      <u/>
      <sz val="11"/>
      <color theme="10"/>
      <name val="Calibri"/>
      <family val="2"/>
      <scheme val="minor"/>
    </font>
    <font>
      <b/>
      <sz val="12"/>
      <name val="Arial"/>
      <family val="2"/>
    </font>
    <font>
      <sz val="12"/>
      <name val="Arial"/>
      <family val="2"/>
    </font>
    <font>
      <sz val="10"/>
      <name val="Tahoma"/>
      <family val="2"/>
    </font>
    <font>
      <sz val="10"/>
      <color indexed="8"/>
      <name val="Arial"/>
      <family val="2"/>
    </font>
    <font>
      <sz val="12"/>
      <color theme="1"/>
      <name val="Calibri"/>
      <family val="2"/>
      <scheme val="minor"/>
    </font>
    <font>
      <sz val="9"/>
      <color indexed="10"/>
      <name val="Arial"/>
      <family val="2"/>
    </font>
    <font>
      <sz val="14"/>
      <name val="Arial"/>
      <family val="2"/>
    </font>
    <font>
      <sz val="16"/>
      <name val="Arial"/>
      <family val="2"/>
    </font>
    <font>
      <b/>
      <sz val="14"/>
      <color rgb="FF00467F"/>
      <name val="Calibri"/>
      <family val="2"/>
      <scheme val="minor"/>
    </font>
    <font>
      <b/>
      <sz val="10"/>
      <color indexed="8"/>
      <name val="Calibri"/>
      <family val="2"/>
      <scheme val="minor"/>
    </font>
    <font>
      <b/>
      <sz val="11"/>
      <color indexed="8"/>
      <name val="Calibri"/>
      <family val="2"/>
      <scheme val="minor"/>
    </font>
    <font>
      <sz val="11"/>
      <color theme="1"/>
      <name val="Calibri"/>
      <family val="2"/>
      <scheme val="major"/>
    </font>
    <font>
      <b/>
      <sz val="11"/>
      <color indexed="8"/>
      <name val="Calibri"/>
      <family val="2"/>
      <scheme val="major"/>
    </font>
    <font>
      <b/>
      <sz val="14"/>
      <color rgb="FF00467F"/>
      <name val="Calibri"/>
      <family val="2"/>
    </font>
    <font>
      <b/>
      <sz val="11"/>
      <name val="Calibri"/>
      <family val="2"/>
      <scheme val="minor"/>
    </font>
    <font>
      <sz val="11"/>
      <color theme="1"/>
      <name val="Calibri"/>
      <family val="2"/>
    </font>
    <font>
      <vertAlign val="superscript"/>
      <sz val="11"/>
      <color theme="1"/>
      <name val="Calibri"/>
      <family val="2"/>
    </font>
    <font>
      <sz val="11"/>
      <color rgb="FF7FB9C2"/>
      <name val="Calibri"/>
      <family val="2"/>
    </font>
  </fonts>
  <fills count="42">
    <fill>
      <patternFill patternType="none"/>
    </fill>
    <fill>
      <patternFill patternType="gray125"/>
    </fill>
    <fill>
      <patternFill patternType="solid">
        <fgColor theme="0" tint="-0.34998626667073579"/>
        <bgColor indexed="64"/>
      </patternFill>
    </fill>
    <fill>
      <patternFill patternType="solid">
        <fgColor indexed="22"/>
        <bgColor indexed="64"/>
      </patternFill>
    </fill>
    <fill>
      <patternFill patternType="solid">
        <fgColor indexed="26"/>
        <bgColor indexed="64"/>
      </patternFill>
    </fill>
    <fill>
      <patternFill patternType="solid">
        <fgColor indexed="21"/>
        <bgColor indexed="64"/>
      </patternFill>
    </fill>
    <fill>
      <patternFill patternType="solid">
        <fgColor rgb="FFA1CCE4"/>
        <bgColor indexed="64"/>
      </patternFill>
    </fill>
    <fill>
      <patternFill patternType="solid">
        <fgColor rgb="FFC0C0C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65"/>
        <bgColor indexed="64"/>
      </patternFill>
    </fill>
    <fill>
      <patternFill patternType="solid">
        <fgColor indexed="43"/>
        <bgColor indexed="64"/>
      </patternFill>
    </fill>
  </fills>
  <borders count="26">
    <border>
      <left/>
      <right/>
      <top/>
      <bottom/>
      <diagonal/>
    </border>
    <border>
      <left/>
      <right/>
      <top/>
      <bottom style="double">
        <color indexed="64"/>
      </bottom>
      <diagonal/>
    </border>
    <border>
      <left/>
      <right/>
      <top/>
      <bottom style="thin">
        <color indexed="64"/>
      </bottom>
      <diagonal/>
    </border>
    <border>
      <left/>
      <right style="thin">
        <color rgb="FFFFFFFF"/>
      </right>
      <top style="thin">
        <color rgb="FFE4DFEB"/>
      </top>
      <bottom style="thin">
        <color indexed="64"/>
      </bottom>
      <diagonal/>
    </border>
    <border>
      <left/>
      <right/>
      <top style="thin">
        <color rgb="FFE4DFEB"/>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rgb="FF333333"/>
      </bottom>
      <diagonal/>
    </border>
    <border>
      <left/>
      <right/>
      <top/>
      <bottom style="thin">
        <color indexed="63"/>
      </bottom>
      <diagonal/>
    </border>
    <border>
      <left/>
      <right/>
      <top style="thin">
        <color rgb="FF000000"/>
      </top>
      <bottom/>
      <diagonal/>
    </border>
    <border>
      <left/>
      <right/>
      <top/>
      <bottom style="thin">
        <color rgb="FF000000"/>
      </bottom>
      <diagonal/>
    </border>
    <border>
      <left/>
      <right/>
      <top style="thin">
        <color rgb="FF969696"/>
      </top>
      <bottom/>
      <diagonal/>
    </border>
    <border>
      <left/>
      <right/>
      <top style="thin">
        <color indexed="55"/>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000000"/>
      </top>
      <bottom style="thin">
        <color rgb="FF000000"/>
      </bottom>
      <diagonal/>
    </border>
    <border>
      <left style="thin">
        <color indexed="64"/>
      </left>
      <right style="thin">
        <color indexed="64"/>
      </right>
      <top/>
      <bottom/>
      <diagonal/>
    </border>
    <border>
      <left/>
      <right/>
      <top style="thin">
        <color indexed="55"/>
      </top>
      <bottom style="medium">
        <color indexed="8"/>
      </bottom>
      <diagonal/>
    </border>
    <border>
      <left/>
      <right/>
      <top/>
      <bottom style="medium">
        <color indexed="64"/>
      </bottom>
      <diagonal/>
    </border>
  </borders>
  <cellStyleXfs count="2825">
    <xf numFmtId="0" fontId="0" fillId="0" borderId="0"/>
    <xf numFmtId="0" fontId="3" fillId="0" borderId="0"/>
    <xf numFmtId="0" fontId="3" fillId="0" borderId="0">
      <alignment vertical="top"/>
    </xf>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9" fillId="0" borderId="0">
      <alignment wrapText="1"/>
    </xf>
    <xf numFmtId="0" fontId="10" fillId="0" borderId="0" applyNumberFormat="0" applyFill="0" applyBorder="0" applyAlignment="0" applyProtection="0">
      <alignment vertical="top"/>
      <protection locked="0"/>
    </xf>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6" fillId="0" borderId="0"/>
    <xf numFmtId="0" fontId="3" fillId="0" borderId="0"/>
    <xf numFmtId="9" fontId="6" fillId="0" borderId="0" applyFont="0" applyFill="0" applyBorder="0" applyAlignment="0" applyProtection="0"/>
    <xf numFmtId="38" fontId="8" fillId="3" borderId="0" applyNumberFormat="0" applyBorder="0" applyAlignment="0" applyProtection="0"/>
    <xf numFmtId="10" fontId="8" fillId="4" borderId="5" applyNumberFormat="0" applyBorder="0" applyAlignment="0" applyProtection="0"/>
    <xf numFmtId="37" fontId="14" fillId="0" borderId="0"/>
    <xf numFmtId="168" fontId="15" fillId="0" borderId="0"/>
    <xf numFmtId="167" fontId="12" fillId="0" borderId="0"/>
    <xf numFmtId="0" fontId="11" fillId="5" borderId="6"/>
    <xf numFmtId="10" fontId="3" fillId="0" borderId="0" applyFont="0" applyFill="0" applyBorder="0" applyAlignment="0" applyProtection="0"/>
    <xf numFmtId="1" fontId="13" fillId="0" borderId="0" applyBorder="0">
      <alignment horizontal="left" vertical="top" wrapText="1"/>
    </xf>
    <xf numFmtId="0" fontId="16"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xf numFmtId="0" fontId="6" fillId="0" borderId="0"/>
    <xf numFmtId="9" fontId="6" fillId="0" borderId="0" applyFont="0" applyFill="0" applyBorder="0" applyAlignment="0" applyProtection="0"/>
    <xf numFmtId="0" fontId="6" fillId="0" borderId="0"/>
    <xf numFmtId="43" fontId="6" fillId="0" borderId="0" applyFont="0" applyFill="0" applyBorder="0" applyAlignment="0" applyProtection="0"/>
    <xf numFmtId="0" fontId="18" fillId="0" borderId="0"/>
    <xf numFmtId="43" fontId="18" fillId="0" borderId="0" applyFont="0" applyFill="0" applyBorder="0" applyAlignment="0" applyProtection="0"/>
    <xf numFmtId="44" fontId="18" fillId="0" borderId="0" applyFont="0" applyFill="0" applyBorder="0" applyAlignment="0" applyProtection="0"/>
    <xf numFmtId="9" fontId="18" fillId="0" borderId="0" applyFont="0" applyFill="0" applyBorder="0" applyAlignment="0" applyProtection="0"/>
    <xf numFmtId="0" fontId="18" fillId="0" borderId="0"/>
    <xf numFmtId="0" fontId="3" fillId="0" borderId="0"/>
    <xf numFmtId="43" fontId="3" fillId="0" borderId="0" applyFont="0" applyFill="0" applyBorder="0" applyAlignment="0" applyProtection="0"/>
    <xf numFmtId="0" fontId="3" fillId="0" borderId="0"/>
    <xf numFmtId="0" fontId="17" fillId="0" borderId="0" applyNumberFormat="0" applyFill="0" applyBorder="0" applyAlignment="0" applyProtection="0"/>
    <xf numFmtId="0" fontId="3" fillId="0" borderId="0"/>
    <xf numFmtId="0" fontId="9" fillId="0" borderId="0" applyNumberFormat="0">
      <alignment vertical="center"/>
    </xf>
    <xf numFmtId="0" fontId="19" fillId="0" borderId="7" applyNumberFormat="0" applyFont="0" applyFill="0" applyProtection="0"/>
    <xf numFmtId="0" fontId="9" fillId="0" borderId="0" applyNumberFormat="0">
      <alignment vertical="center"/>
    </xf>
    <xf numFmtId="0" fontId="20" fillId="0" borderId="8" applyNumberFormat="0" applyFont="0" applyFill="0" applyProtection="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19" fillId="7" borderId="11" applyNumberFormat="0" applyFont="0" applyBorder="0" applyAlignment="0" applyProtection="0"/>
    <xf numFmtId="0" fontId="20" fillId="3" borderId="12" applyNumberFormat="0" applyFont="0" applyBorder="0" applyAlignment="0" applyProtection="0"/>
    <xf numFmtId="0" fontId="17" fillId="0" borderId="0" applyNumberFormat="0" applyFill="0" applyBorder="0" applyAlignment="0" applyProtection="0"/>
    <xf numFmtId="0" fontId="24" fillId="0" borderId="13" applyNumberFormat="0" applyFill="0" applyAlignment="0" applyProtection="0"/>
    <xf numFmtId="0" fontId="25" fillId="0" borderId="14" applyNumberFormat="0" applyFill="0" applyAlignment="0" applyProtection="0"/>
    <xf numFmtId="0" fontId="26" fillId="0" borderId="15" applyNumberFormat="0" applyFill="0" applyAlignment="0" applyProtection="0"/>
    <xf numFmtId="0" fontId="26" fillId="0" borderId="0" applyNumberFormat="0" applyFill="0" applyBorder="0" applyAlignment="0" applyProtection="0"/>
    <xf numFmtId="0" fontId="27" fillId="8" borderId="0" applyNumberFormat="0" applyBorder="0" applyAlignment="0" applyProtection="0"/>
    <xf numFmtId="0" fontId="28" fillId="9" borderId="0" applyNumberFormat="0" applyBorder="0" applyAlignment="0" applyProtection="0"/>
    <xf numFmtId="0" fontId="29" fillId="10" borderId="0" applyNumberFormat="0" applyBorder="0" applyAlignment="0" applyProtection="0"/>
    <xf numFmtId="0" fontId="30" fillId="11" borderId="16" applyNumberFormat="0" applyAlignment="0" applyProtection="0"/>
    <xf numFmtId="0" fontId="31" fillId="12" borderId="17" applyNumberFormat="0" applyAlignment="0" applyProtection="0"/>
    <xf numFmtId="0" fontId="32" fillId="12" borderId="16" applyNumberFormat="0" applyAlignment="0" applyProtection="0"/>
    <xf numFmtId="0" fontId="33" fillId="0" borderId="18" applyNumberFormat="0" applyFill="0" applyAlignment="0" applyProtection="0"/>
    <xf numFmtId="0" fontId="34" fillId="13" borderId="19" applyNumberFormat="0" applyAlignment="0" applyProtection="0"/>
    <xf numFmtId="0" fontId="35" fillId="0" borderId="0" applyNumberFormat="0" applyFill="0" applyBorder="0" applyAlignment="0" applyProtection="0"/>
    <xf numFmtId="0" fontId="6" fillId="14" borderId="20" applyNumberFormat="0" applyFont="0" applyAlignment="0" applyProtection="0"/>
    <xf numFmtId="0" fontId="36" fillId="0" borderId="0" applyNumberFormat="0" applyFill="0" applyBorder="0" applyAlignment="0" applyProtection="0"/>
    <xf numFmtId="0" fontId="1" fillId="0" borderId="21" applyNumberFormat="0" applyFill="0" applyAlignment="0" applyProtection="0"/>
    <xf numFmtId="0" fontId="37"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37" fillId="18" borderId="0" applyNumberFormat="0" applyBorder="0" applyAlignment="0" applyProtection="0"/>
    <xf numFmtId="0" fontId="37"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37" fillId="26" borderId="0" applyNumberFormat="0" applyBorder="0" applyAlignment="0" applyProtection="0"/>
    <xf numFmtId="0" fontId="37"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37" fillId="30" borderId="0" applyNumberFormat="0" applyBorder="0" applyAlignment="0" applyProtection="0"/>
    <xf numFmtId="0" fontId="37" fillId="31"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37" fillId="34" borderId="0" applyNumberFormat="0" applyBorder="0" applyAlignment="0" applyProtection="0"/>
    <xf numFmtId="0" fontId="37" fillId="35" borderId="0" applyNumberFormat="0" applyBorder="0" applyAlignment="0" applyProtection="0"/>
    <xf numFmtId="0" fontId="6" fillId="36" borderId="0" applyNumberFormat="0" applyBorder="0" applyAlignment="0" applyProtection="0"/>
    <xf numFmtId="0" fontId="6" fillId="37" borderId="0" applyNumberFormat="0" applyBorder="0" applyAlignment="0" applyProtection="0"/>
    <xf numFmtId="0" fontId="37" fillId="38" borderId="0" applyNumberFormat="0" applyBorder="0" applyAlignment="0" applyProtection="0"/>
    <xf numFmtId="9" fontId="6" fillId="0" borderId="0" applyFont="0" applyFill="0" applyBorder="0" applyAlignment="0" applyProtection="0"/>
    <xf numFmtId="44" fontId="6" fillId="0" borderId="0" applyFont="0" applyFill="0" applyBorder="0" applyAlignment="0" applyProtection="0"/>
    <xf numFmtId="0" fontId="13" fillId="0" borderId="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6"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3"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Protection="0">
      <alignment horizontal="left"/>
    </xf>
    <xf numFmtId="42" fontId="3" fillId="0" borderId="0" applyFont="0" applyFill="0" applyBorder="0" applyProtection="0">
      <alignment horizontal="left"/>
    </xf>
    <xf numFmtId="42" fontId="3" fillId="0" borderId="0" applyFont="0" applyFill="0" applyBorder="0" applyProtection="0">
      <alignment horizontal="left"/>
    </xf>
    <xf numFmtId="42" fontId="3" fillId="0" borderId="0" applyFont="0" applyFill="0" applyBorder="0" applyProtection="0">
      <alignment horizontal="left"/>
    </xf>
    <xf numFmtId="42" fontId="3" fillId="0" borderId="0" applyFont="0" applyFill="0" applyBorder="0" applyProtection="0">
      <alignment horizontal="left"/>
    </xf>
    <xf numFmtId="44" fontId="3"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9"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56" fillId="0" borderId="0" applyNumberFormat="0" applyFont="0" applyBorder="0" applyAlignment="0">
      <alignment vertical="center"/>
    </xf>
    <xf numFmtId="0" fontId="57" fillId="0" borderId="0" applyNumberFormat="0" applyFill="0" applyBorder="0" applyAlignment="0" applyProtection="0">
      <alignment vertical="top"/>
      <protection locked="0"/>
    </xf>
    <xf numFmtId="0" fontId="58" fillId="0" borderId="0" applyNumberFormat="0" applyFill="0" applyBorder="0" applyAlignment="0" applyProtection="0"/>
    <xf numFmtId="0" fontId="59" fillId="41" borderId="5">
      <alignment horizontal="center" vertical="center"/>
    </xf>
    <xf numFmtId="0" fontId="3" fillId="0" borderId="24" applyNumberFormat="0" applyAlignment="0">
      <alignment vertical="center"/>
    </xf>
    <xf numFmtId="0" fontId="9" fillId="0" borderId="0" applyNumberFormat="0">
      <alignment vertical="center"/>
    </xf>
    <xf numFmtId="0" fontId="3" fillId="0" borderId="0"/>
    <xf numFmtId="0" fontId="3" fillId="0" borderId="0"/>
    <xf numFmtId="0" fontId="6" fillId="0" borderId="0"/>
    <xf numFmtId="0" fontId="60" fillId="0" borderId="0"/>
    <xf numFmtId="0" fontId="55" fillId="0" borderId="0"/>
    <xf numFmtId="0" fontId="55" fillId="0" borderId="0"/>
    <xf numFmtId="0" fontId="61" fillId="0" borderId="0"/>
    <xf numFmtId="0" fontId="62" fillId="0" borderId="0"/>
    <xf numFmtId="0" fontId="62" fillId="0" borderId="0"/>
    <xf numFmtId="0" fontId="6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5" fillId="0" borderId="0"/>
    <xf numFmtId="0" fontId="63" fillId="0" borderId="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 fillId="0" borderId="0" applyNumberFormat="0">
      <alignment vertical="center"/>
    </xf>
    <xf numFmtId="0" fontId="9" fillId="0" borderId="0" applyNumberFormat="0">
      <alignment vertical="center"/>
    </xf>
    <xf numFmtId="0" fontId="3" fillId="0" borderId="0" applyBorder="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 fillId="0" borderId="0" applyNumberFormat="0">
      <alignment vertical="center"/>
    </xf>
    <xf numFmtId="0" fontId="3" fillId="0" borderId="0" applyBorder="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55"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5" fillId="0" borderId="0" applyFont="0" applyFill="0" applyBorder="0" applyAlignment="0" applyProtection="0"/>
    <xf numFmtId="41" fontId="20" fillId="0" borderId="8" applyNumberFormat="0" applyFont="0" applyFill="0" applyAlignment="0" applyProtection="0">
      <alignment horizontal="right" vertical="center"/>
    </xf>
    <xf numFmtId="0" fontId="64" fillId="0" borderId="25" applyNumberFormat="0" applyFont="0" applyFill="0" applyAlignment="0" applyProtection="0">
      <alignment vertical="center"/>
    </xf>
    <xf numFmtId="0" fontId="65" fillId="0" borderId="0">
      <alignment horizontal="left" wrapText="1"/>
    </xf>
    <xf numFmtId="0" fontId="66" fillId="0" borderId="0">
      <alignment horizontal="left"/>
    </xf>
    <xf numFmtId="0" fontId="17" fillId="0" borderId="0" applyNumberFormat="0" applyFill="0" applyBorder="0" applyAlignment="0" applyProtection="0"/>
    <xf numFmtId="182" fontId="64" fillId="0" borderId="0" applyFont="0" applyFill="0" applyBorder="0" applyProtection="0">
      <alignment vertical="center"/>
    </xf>
  </cellStyleXfs>
  <cellXfs count="344">
    <xf numFmtId="0" fontId="0" fillId="0" borderId="0" xfId="0"/>
    <xf numFmtId="0" fontId="0" fillId="2" borderId="0" xfId="0" applyFill="1"/>
    <xf numFmtId="0" fontId="0" fillId="0" borderId="0" xfId="0" applyAlignment="1">
      <alignment horizontal="centerContinuous"/>
    </xf>
    <xf numFmtId="0" fontId="0" fillId="0" borderId="1" xfId="0" applyBorder="1"/>
    <xf numFmtId="0" fontId="0" fillId="0" borderId="0" xfId="0" applyBorder="1"/>
    <xf numFmtId="0" fontId="0" fillId="0" borderId="2" xfId="0" applyBorder="1"/>
    <xf numFmtId="0" fontId="0" fillId="0" borderId="0" xfId="0" applyFill="1"/>
    <xf numFmtId="0" fontId="0" fillId="0" borderId="2" xfId="0" applyBorder="1" applyAlignment="1">
      <alignment horizontal="right"/>
    </xf>
    <xf numFmtId="0" fontId="0" fillId="0" borderId="0" xfId="0" applyBorder="1" applyAlignment="1">
      <alignment horizontal="right"/>
    </xf>
    <xf numFmtId="0" fontId="3" fillId="0" borderId="0" xfId="2">
      <alignment vertical="top"/>
    </xf>
    <xf numFmtId="0" fontId="7" fillId="0" borderId="0" xfId="0" applyFont="1" applyAlignment="1">
      <alignment horizontal="centerContinuous"/>
    </xf>
    <xf numFmtId="0" fontId="21" fillId="0" borderId="0" xfId="0" applyFont="1" applyAlignment="1">
      <alignment vertical="top" wrapText="1"/>
    </xf>
    <xf numFmtId="10" fontId="21" fillId="0" borderId="0" xfId="0" applyNumberFormat="1" applyFont="1" applyAlignment="1">
      <alignment vertical="top" wrapText="1"/>
    </xf>
    <xf numFmtId="10" fontId="0" fillId="0" borderId="0" xfId="0" applyNumberFormat="1"/>
    <xf numFmtId="0" fontId="38" fillId="0" borderId="0" xfId="0" applyFont="1" applyAlignment="1">
      <alignment horizontal="centerContinuous"/>
    </xf>
    <xf numFmtId="0" fontId="38" fillId="0" borderId="0" xfId="0" applyFont="1" applyFill="1" applyAlignment="1">
      <alignment horizontal="centerContinuous"/>
    </xf>
    <xf numFmtId="0" fontId="0" fillId="0" borderId="0" xfId="0" applyFill="1" applyAlignment="1">
      <alignment horizontal="centerContinuous"/>
    </xf>
    <xf numFmtId="0" fontId="38" fillId="0" borderId="1" xfId="0" applyFont="1" applyFill="1" applyBorder="1" applyAlignment="1">
      <alignment horizontal="centerContinuous"/>
    </xf>
    <xf numFmtId="0" fontId="0" fillId="0" borderId="1" xfId="0" applyFill="1" applyBorder="1" applyAlignment="1">
      <alignment horizontal="centerContinuous"/>
    </xf>
    <xf numFmtId="8" fontId="0" fillId="0" borderId="0" xfId="0" applyNumberFormat="1"/>
    <xf numFmtId="170" fontId="0" fillId="0" borderId="0" xfId="0" applyNumberFormat="1"/>
    <xf numFmtId="0" fontId="0" fillId="0" borderId="0" xfId="0"/>
    <xf numFmtId="0" fontId="0" fillId="0" borderId="0" xfId="0" applyAlignment="1">
      <alignment wrapText="1"/>
    </xf>
    <xf numFmtId="0" fontId="21" fillId="0" borderId="0" xfId="0" applyFont="1" applyFill="1" applyAlignment="1">
      <alignment vertical="top" wrapText="1"/>
    </xf>
    <xf numFmtId="43" fontId="0" fillId="0" borderId="0" xfId="44" applyFont="1"/>
    <xf numFmtId="43" fontId="0" fillId="0" borderId="0" xfId="0" applyNumberFormat="1"/>
    <xf numFmtId="0" fontId="39" fillId="0" borderId="0" xfId="0" applyFont="1" applyFill="1" applyAlignment="1">
      <alignment horizontal="left" vertical="top"/>
    </xf>
    <xf numFmtId="0" fontId="0" fillId="0" borderId="0" xfId="0" applyFill="1" applyBorder="1"/>
    <xf numFmtId="170" fontId="21" fillId="0" borderId="0" xfId="0" applyNumberFormat="1" applyFont="1" applyAlignment="1">
      <alignment vertical="top" wrapText="1"/>
    </xf>
    <xf numFmtId="0" fontId="0" fillId="0" borderId="0" xfId="0"/>
    <xf numFmtId="0" fontId="0" fillId="0" borderId="0" xfId="0" applyFill="1"/>
    <xf numFmtId="3" fontId="0" fillId="2" borderId="0" xfId="0" applyNumberFormat="1" applyFill="1"/>
    <xf numFmtId="175" fontId="0" fillId="0" borderId="0" xfId="44" applyNumberFormat="1" applyFont="1" applyFill="1"/>
    <xf numFmtId="9" fontId="0" fillId="0" borderId="0" xfId="111" applyFont="1"/>
    <xf numFmtId="9" fontId="0" fillId="0" borderId="0" xfId="0" applyNumberFormat="1"/>
    <xf numFmtId="175" fontId="0" fillId="0" borderId="0" xfId="0" applyNumberFormat="1"/>
    <xf numFmtId="0" fontId="0" fillId="39" borderId="0" xfId="0" applyFill="1"/>
    <xf numFmtId="0" fontId="0" fillId="39" borderId="0" xfId="0" applyFill="1" applyAlignment="1">
      <alignment horizontal="right"/>
    </xf>
    <xf numFmtId="0" fontId="0" fillId="39" borderId="2" xfId="0" applyFill="1" applyBorder="1"/>
    <xf numFmtId="0" fontId="0" fillId="39" borderId="0" xfId="0" applyFill="1" applyBorder="1"/>
    <xf numFmtId="176" fontId="0" fillId="39" borderId="0" xfId="112" applyNumberFormat="1" applyFont="1" applyFill="1" applyAlignment="1">
      <alignment horizontal="right"/>
    </xf>
    <xf numFmtId="0" fontId="0" fillId="39" borderId="1" xfId="0" applyFill="1" applyBorder="1"/>
    <xf numFmtId="0" fontId="3" fillId="0" borderId="0" xfId="2" applyFill="1" applyBorder="1">
      <alignment vertical="top"/>
    </xf>
    <xf numFmtId="0" fontId="3" fillId="0" borderId="0" xfId="2" applyFont="1" applyFill="1" applyBorder="1">
      <alignment vertical="top"/>
    </xf>
    <xf numFmtId="42" fontId="3" fillId="0" borderId="0" xfId="2" applyNumberFormat="1" applyFont="1" applyFill="1" applyBorder="1">
      <alignment vertical="top"/>
    </xf>
    <xf numFmtId="10" fontId="3" fillId="0" borderId="0" xfId="2" applyNumberFormat="1" applyFont="1" applyFill="1" applyBorder="1">
      <alignment vertical="top"/>
    </xf>
    <xf numFmtId="37" fontId="3" fillId="0" borderId="0" xfId="2" applyNumberFormat="1" applyFont="1" applyFill="1" applyBorder="1">
      <alignment vertical="top"/>
    </xf>
    <xf numFmtId="39" fontId="3" fillId="0" borderId="0" xfId="2" applyNumberFormat="1" applyFont="1" applyFill="1" applyBorder="1">
      <alignment vertical="top"/>
    </xf>
    <xf numFmtId="0" fontId="3" fillId="0" borderId="0" xfId="2" applyFill="1" applyBorder="1" applyAlignment="1">
      <alignment vertical="top"/>
    </xf>
    <xf numFmtId="0" fontId="3" fillId="0" borderId="0" xfId="2" applyFont="1" applyFill="1" applyBorder="1" applyAlignment="1">
      <alignment vertical="top" shrinkToFit="1"/>
    </xf>
    <xf numFmtId="0" fontId="3" fillId="0" borderId="0" xfId="2" applyFont="1" applyFill="1" applyBorder="1" applyAlignment="1">
      <alignment vertical="top"/>
    </xf>
    <xf numFmtId="0" fontId="48" fillId="0" borderId="0" xfId="0" applyFont="1" applyFill="1" applyBorder="1" applyAlignment="1">
      <alignment horizontal="left" vertical="top"/>
    </xf>
    <xf numFmtId="0" fontId="21" fillId="0" borderId="0" xfId="0" applyFont="1" applyFill="1" applyBorder="1" applyAlignment="1">
      <alignment vertical="top" wrapText="1"/>
    </xf>
    <xf numFmtId="0" fontId="48" fillId="0" borderId="0" xfId="0" applyFont="1" applyFill="1" applyBorder="1" applyAlignment="1">
      <alignment horizontal="right" vertical="top"/>
    </xf>
    <xf numFmtId="0" fontId="48" fillId="0" borderId="0" xfId="0" applyFont="1" applyFill="1" applyBorder="1" applyAlignment="1">
      <alignment vertical="top" wrapText="1"/>
    </xf>
    <xf numFmtId="0" fontId="49" fillId="0" borderId="0" xfId="0" applyFont="1" applyFill="1" applyBorder="1" applyAlignment="1">
      <alignment vertical="top" wrapText="1"/>
    </xf>
    <xf numFmtId="0" fontId="42" fillId="0" borderId="0" xfId="0" applyFont="1" applyFill="1" applyBorder="1" applyAlignment="1">
      <alignment horizontal="left" vertical="top"/>
    </xf>
    <xf numFmtId="3" fontId="50" fillId="0" borderId="0" xfId="0" applyNumberFormat="1" applyFont="1" applyFill="1"/>
    <xf numFmtId="9" fontId="0" fillId="0" borderId="0" xfId="111" applyFont="1" applyFill="1"/>
    <xf numFmtId="0" fontId="0" fillId="0" borderId="0" xfId="0" applyFill="1" applyAlignment="1">
      <alignment horizontal="left" indent="1"/>
    </xf>
    <xf numFmtId="0" fontId="0" fillId="0" borderId="0" xfId="0" applyFill="1" applyAlignment="1">
      <alignment horizontal="left" wrapText="1" indent="1"/>
    </xf>
    <xf numFmtId="43" fontId="0" fillId="0" borderId="0" xfId="0" applyNumberFormat="1" applyFill="1"/>
    <xf numFmtId="175" fontId="46" fillId="0" borderId="0" xfId="44" applyNumberFormat="1" applyFont="1" applyFill="1"/>
    <xf numFmtId="0" fontId="0" fillId="0" borderId="0" xfId="0" applyFill="1" applyAlignment="1">
      <alignment horizontal="left"/>
    </xf>
    <xf numFmtId="37" fontId="0" fillId="0" borderId="0" xfId="0" applyNumberFormat="1" applyFill="1"/>
    <xf numFmtId="175" fontId="45" fillId="0" borderId="0" xfId="44" applyNumberFormat="1" applyFont="1" applyFill="1"/>
    <xf numFmtId="175" fontId="0" fillId="0" borderId="0" xfId="0" applyNumberFormat="1" applyFill="1"/>
    <xf numFmtId="0" fontId="1" fillId="0" borderId="0" xfId="0" applyFont="1" applyFill="1" applyAlignment="1">
      <alignment wrapText="1"/>
    </xf>
    <xf numFmtId="42" fontId="1" fillId="0" borderId="0" xfId="0" applyNumberFormat="1" applyFont="1" applyFill="1"/>
    <xf numFmtId="175" fontId="0" fillId="0" borderId="0" xfId="44" applyNumberFormat="1" applyFont="1"/>
    <xf numFmtId="0" fontId="0" fillId="0" borderId="2" xfId="0" applyFill="1" applyBorder="1"/>
    <xf numFmtId="0" fontId="0" fillId="0" borderId="2" xfId="0" applyBorder="1" applyAlignment="1">
      <alignment horizontal="right" wrapText="1"/>
    </xf>
    <xf numFmtId="43" fontId="0" fillId="2" borderId="0" xfId="44" applyFont="1" applyFill="1"/>
    <xf numFmtId="3" fontId="0" fillId="0" borderId="0" xfId="44" applyNumberFormat="1" applyFont="1" applyFill="1" applyAlignment="1">
      <alignment horizontal="right"/>
    </xf>
    <xf numFmtId="0" fontId="0" fillId="39" borderId="2" xfId="0" applyFill="1" applyBorder="1" applyAlignment="1">
      <alignment horizontal="right"/>
    </xf>
    <xf numFmtId="0" fontId="0" fillId="39" borderId="0" xfId="0" applyFill="1" applyBorder="1" applyAlignment="1">
      <alignment horizontal="right"/>
    </xf>
    <xf numFmtId="172" fontId="0" fillId="39" borderId="0" xfId="0" applyNumberFormat="1" applyFill="1"/>
    <xf numFmtId="10" fontId="0" fillId="39" borderId="0" xfId="0" applyNumberFormat="1" applyFill="1" applyAlignment="1">
      <alignment horizontal="right"/>
    </xf>
    <xf numFmtId="4" fontId="0" fillId="39" borderId="0" xfId="0" applyNumberFormat="1" applyFill="1" applyAlignment="1">
      <alignment horizontal="right"/>
    </xf>
    <xf numFmtId="3" fontId="0" fillId="39" borderId="0" xfId="0" applyNumberFormat="1" applyFill="1" applyAlignment="1">
      <alignment horizontal="right"/>
    </xf>
    <xf numFmtId="172" fontId="0" fillId="39" borderId="0" xfId="0" applyNumberFormat="1" applyFill="1" applyBorder="1"/>
    <xf numFmtId="3" fontId="0" fillId="39" borderId="0" xfId="0" applyNumberFormat="1" applyFill="1" applyBorder="1" applyAlignment="1">
      <alignment horizontal="right"/>
    </xf>
    <xf numFmtId="8" fontId="0" fillId="39" borderId="0" xfId="0" applyNumberFormat="1" applyFill="1" applyAlignment="1">
      <alignment horizontal="right"/>
    </xf>
    <xf numFmtId="9" fontId="0" fillId="39" borderId="0" xfId="111" applyFont="1" applyFill="1" applyAlignment="1">
      <alignment horizontal="right"/>
    </xf>
    <xf numFmtId="0" fontId="0" fillId="40" borderId="0" xfId="0" applyFill="1"/>
    <xf numFmtId="0" fontId="3" fillId="0" borderId="0" xfId="2">
      <alignment vertical="top"/>
    </xf>
    <xf numFmtId="0" fontId="0" fillId="0" borderId="0" xfId="0" applyBorder="1" applyAlignment="1"/>
    <xf numFmtId="172" fontId="0" fillId="0" borderId="0" xfId="0" applyNumberFormat="1"/>
    <xf numFmtId="0" fontId="6" fillId="0" borderId="0" xfId="0" applyFont="1"/>
    <xf numFmtId="0" fontId="6" fillId="0" borderId="1" xfId="0" applyFont="1" applyBorder="1"/>
    <xf numFmtId="0" fontId="6" fillId="0" borderId="0" xfId="0" applyFont="1" applyFill="1"/>
    <xf numFmtId="0" fontId="50" fillId="0" borderId="0" xfId="2" applyFont="1">
      <alignment vertical="top"/>
    </xf>
    <xf numFmtId="0" fontId="50" fillId="0" borderId="2" xfId="2" applyFont="1" applyBorder="1">
      <alignment vertical="top"/>
    </xf>
    <xf numFmtId="42" fontId="50" fillId="0" borderId="0" xfId="2" applyNumberFormat="1" applyFont="1">
      <alignment vertical="top"/>
    </xf>
    <xf numFmtId="39" fontId="50" fillId="0" borderId="0" xfId="2" applyNumberFormat="1" applyFont="1">
      <alignment vertical="top"/>
    </xf>
    <xf numFmtId="43" fontId="50" fillId="0" borderId="0" xfId="2" applyNumberFormat="1" applyFont="1">
      <alignment vertical="top"/>
    </xf>
    <xf numFmtId="10" fontId="50" fillId="0" borderId="0" xfId="2" applyNumberFormat="1" applyFont="1">
      <alignment vertical="top"/>
    </xf>
    <xf numFmtId="0" fontId="50" fillId="0" borderId="1" xfId="2" applyFont="1" applyBorder="1">
      <alignment vertical="top"/>
    </xf>
    <xf numFmtId="0" fontId="53" fillId="0" borderId="1" xfId="2" applyFont="1" applyBorder="1">
      <alignment vertical="top"/>
    </xf>
    <xf numFmtId="37" fontId="50" fillId="0" borderId="0" xfId="2" applyNumberFormat="1" applyFont="1">
      <alignment vertical="top"/>
    </xf>
    <xf numFmtId="0" fontId="50" fillId="0" borderId="0" xfId="2" applyFont="1" applyBorder="1">
      <alignment vertical="top"/>
    </xf>
    <xf numFmtId="0" fontId="50" fillId="0" borderId="0" xfId="2" applyFont="1" applyAlignment="1">
      <alignment horizontal="centerContinuous" vertical="top"/>
    </xf>
    <xf numFmtId="0" fontId="7" fillId="0" borderId="0" xfId="2" applyFont="1" applyAlignment="1">
      <alignment horizontal="centerContinuous" vertical="top"/>
    </xf>
    <xf numFmtId="0" fontId="52" fillId="0" borderId="0" xfId="2" applyFont="1" applyAlignment="1">
      <alignment horizontal="centerContinuous" vertical="top"/>
    </xf>
    <xf numFmtId="0" fontId="3" fillId="0" borderId="0" xfId="2" applyAlignment="1">
      <alignment horizontal="centerContinuous" vertical="top"/>
    </xf>
    <xf numFmtId="0" fontId="50" fillId="0" borderId="0" xfId="2" applyFont="1" applyAlignment="1">
      <alignment vertical="top" wrapText="1"/>
    </xf>
    <xf numFmtId="0" fontId="44" fillId="0" borderId="0" xfId="0" applyFont="1" applyBorder="1" applyAlignment="1">
      <alignment vertical="top" wrapText="1"/>
    </xf>
    <xf numFmtId="0" fontId="21" fillId="0" borderId="0" xfId="0" applyFont="1" applyBorder="1" applyAlignment="1">
      <alignment vertical="top" wrapText="1"/>
    </xf>
    <xf numFmtId="170" fontId="43" fillId="0" borderId="0" xfId="0" applyNumberFormat="1" applyFont="1" applyBorder="1" applyAlignment="1">
      <alignment vertical="top" wrapText="1"/>
    </xf>
    <xf numFmtId="0" fontId="7" fillId="0" borderId="0" xfId="0" applyFont="1"/>
    <xf numFmtId="0" fontId="21" fillId="0" borderId="1" xfId="0" applyFont="1" applyBorder="1" applyAlignment="1">
      <alignment vertical="top" wrapText="1"/>
    </xf>
    <xf numFmtId="0" fontId="7" fillId="0" borderId="1" xfId="0" applyFont="1" applyBorder="1"/>
    <xf numFmtId="0" fontId="0" fillId="0" borderId="0" xfId="0" applyAlignment="1"/>
    <xf numFmtId="0" fontId="50" fillId="0" borderId="0" xfId="0" applyFont="1" applyAlignment="1">
      <alignment horizontal="left" vertical="top" wrapText="1"/>
    </xf>
    <xf numFmtId="172" fontId="0" fillId="0" borderId="0" xfId="0" applyNumberFormat="1" applyAlignment="1">
      <alignment horizontal="right"/>
    </xf>
    <xf numFmtId="172" fontId="0" fillId="0" borderId="0" xfId="0" applyNumberFormat="1" applyAlignment="1">
      <alignment horizontal="right" wrapText="1"/>
    </xf>
    <xf numFmtId="0" fontId="23" fillId="0" borderId="0" xfId="0" applyFont="1" applyFill="1" applyBorder="1" applyAlignment="1">
      <alignment horizontal="left" vertical="top" wrapText="1"/>
    </xf>
    <xf numFmtId="172" fontId="0" fillId="0" borderId="2" xfId="0" applyNumberFormat="1" applyFill="1" applyBorder="1" applyAlignment="1">
      <alignment horizontal="right"/>
    </xf>
    <xf numFmtId="0" fontId="4" fillId="0" borderId="0" xfId="2" applyFont="1" applyAlignment="1">
      <alignment vertical="top"/>
    </xf>
    <xf numFmtId="0" fontId="3" fillId="0" borderId="0" xfId="2" applyAlignment="1">
      <alignment vertical="top"/>
    </xf>
    <xf numFmtId="0" fontId="5" fillId="0" borderId="0" xfId="2" applyFont="1" applyAlignment="1">
      <alignment vertical="top"/>
    </xf>
    <xf numFmtId="0" fontId="0" fillId="0" borderId="2" xfId="0" applyBorder="1" applyAlignment="1">
      <alignment horizontal="left"/>
    </xf>
    <xf numFmtId="2" fontId="0" fillId="0" borderId="0" xfId="0" applyNumberFormat="1" applyAlignment="1">
      <alignment horizontal="centerContinuous"/>
    </xf>
    <xf numFmtId="2" fontId="51" fillId="0" borderId="0" xfId="0" applyNumberFormat="1" applyFont="1" applyAlignment="1">
      <alignment horizontal="centerContinuous"/>
    </xf>
    <xf numFmtId="0" fontId="0" fillId="0" borderId="0" xfId="0" applyFont="1" applyFill="1"/>
    <xf numFmtId="172" fontId="0" fillId="0" borderId="2" xfId="0" applyNumberFormat="1" applyBorder="1" applyAlignment="1">
      <alignment horizontal="left"/>
    </xf>
    <xf numFmtId="0" fontId="0" fillId="0" borderId="0" xfId="0" applyAlignment="1">
      <alignment vertical="top"/>
    </xf>
    <xf numFmtId="0" fontId="2" fillId="0" borderId="3" xfId="0" applyFont="1" applyFill="1" applyBorder="1" applyAlignment="1">
      <alignment horizontal="right" wrapText="1"/>
    </xf>
    <xf numFmtId="0" fontId="2" fillId="0" borderId="4" xfId="0" applyFont="1" applyFill="1" applyBorder="1" applyAlignment="1">
      <alignment horizontal="right" wrapText="1"/>
    </xf>
    <xf numFmtId="0" fontId="0" fillId="0" borderId="0" xfId="0" applyAlignment="1">
      <alignment wrapText="1"/>
    </xf>
    <xf numFmtId="0" fontId="0" fillId="0" borderId="0" xfId="0" applyFill="1" applyAlignment="1">
      <alignment horizontal="right"/>
    </xf>
    <xf numFmtId="0" fontId="0" fillId="0" borderId="0" xfId="0" applyAlignment="1">
      <alignment horizontal="centerContinuous" wrapText="1"/>
    </xf>
    <xf numFmtId="0" fontId="0" fillId="0" borderId="0" xfId="0"/>
    <xf numFmtId="2" fontId="7" fillId="0" borderId="0" xfId="0" applyNumberFormat="1" applyFont="1" applyAlignment="1">
      <alignment horizontal="centerContinuous"/>
    </xf>
    <xf numFmtId="0" fontId="0" fillId="0" borderId="0" xfId="0"/>
    <xf numFmtId="0" fontId="0" fillId="0" borderId="1" xfId="0" applyBorder="1"/>
    <xf numFmtId="0" fontId="0" fillId="0" borderId="2" xfId="0" applyBorder="1"/>
    <xf numFmtId="0" fontId="0" fillId="2" borderId="0" xfId="0" applyFill="1"/>
    <xf numFmtId="0" fontId="0" fillId="0" borderId="2" xfId="0" applyBorder="1" applyAlignment="1">
      <alignment horizontal="right"/>
    </xf>
    <xf numFmtId="0" fontId="1" fillId="0" borderId="0" xfId="0" applyFont="1"/>
    <xf numFmtId="0" fontId="0" fillId="0" borderId="0" xfId="0" applyFill="1"/>
    <xf numFmtId="3" fontId="0" fillId="0" borderId="0" xfId="0" applyNumberFormat="1" applyAlignment="1">
      <alignment horizontal="right"/>
    </xf>
    <xf numFmtId="4" fontId="0" fillId="0" borderId="0" xfId="0" applyNumberFormat="1" applyAlignment="1">
      <alignment horizontal="right"/>
    </xf>
    <xf numFmtId="9" fontId="0" fillId="0" borderId="0" xfId="0" applyNumberFormat="1" applyAlignment="1">
      <alignment horizontal="right"/>
    </xf>
    <xf numFmtId="164" fontId="0" fillId="0" borderId="0" xfId="0" applyNumberFormat="1"/>
    <xf numFmtId="164" fontId="0" fillId="0" borderId="0" xfId="0" applyNumberFormat="1" applyFill="1"/>
    <xf numFmtId="3" fontId="0" fillId="0" borderId="0" xfId="0" applyNumberFormat="1" applyFill="1" applyAlignment="1">
      <alignment horizontal="right"/>
    </xf>
    <xf numFmtId="3" fontId="0" fillId="0" borderId="0" xfId="0" applyNumberFormat="1"/>
    <xf numFmtId="3" fontId="0" fillId="0" borderId="0" xfId="0" applyNumberFormat="1" applyAlignment="1">
      <alignment horizontal="right"/>
    </xf>
    <xf numFmtId="4" fontId="0" fillId="0" borderId="0" xfId="0" applyNumberFormat="1" applyAlignment="1">
      <alignment horizontal="right"/>
    </xf>
    <xf numFmtId="4" fontId="0" fillId="0" borderId="0" xfId="0" applyNumberFormat="1"/>
    <xf numFmtId="9" fontId="0" fillId="0" borderId="0" xfId="0" applyNumberFormat="1" applyAlignment="1">
      <alignment horizontal="right"/>
    </xf>
    <xf numFmtId="164" fontId="0" fillId="0" borderId="0" xfId="0" applyNumberFormat="1"/>
    <xf numFmtId="164" fontId="0" fillId="0" borderId="0" xfId="0" applyNumberFormat="1" applyFill="1"/>
    <xf numFmtId="3" fontId="0" fillId="0" borderId="0" xfId="0" applyNumberFormat="1" applyFill="1" applyAlignment="1">
      <alignment horizontal="right"/>
    </xf>
    <xf numFmtId="9" fontId="0" fillId="0" borderId="0" xfId="0" applyNumberFormat="1" applyBorder="1" applyAlignment="1">
      <alignment horizontal="right"/>
    </xf>
    <xf numFmtId="0" fontId="0" fillId="0" borderId="0" xfId="0"/>
    <xf numFmtId="14" fontId="0" fillId="0" borderId="0" xfId="0" applyNumberFormat="1"/>
    <xf numFmtId="0" fontId="0" fillId="0" borderId="0" xfId="0" applyAlignment="1">
      <alignment horizontal="centerContinuous"/>
    </xf>
    <xf numFmtId="177" fontId="0" fillId="0" borderId="0" xfId="0" applyNumberFormat="1"/>
    <xf numFmtId="0" fontId="0" fillId="0" borderId="0" xfId="0" applyFont="1" applyAlignment="1">
      <alignment horizontal="left" vertical="center"/>
    </xf>
    <xf numFmtId="0" fontId="0" fillId="0" borderId="0" xfId="0" applyAlignment="1">
      <alignment horizontal="left"/>
    </xf>
    <xf numFmtId="0" fontId="0" fillId="0" borderId="0" xfId="0"/>
    <xf numFmtId="0" fontId="0" fillId="0" borderId="0" xfId="0" applyFill="1"/>
    <xf numFmtId="178" fontId="0" fillId="0" borderId="0" xfId="0" applyNumberFormat="1" applyFill="1"/>
    <xf numFmtId="179" fontId="0" fillId="0" borderId="0" xfId="0" applyNumberFormat="1"/>
    <xf numFmtId="178" fontId="0" fillId="0" borderId="0" xfId="0" applyNumberFormat="1"/>
    <xf numFmtId="180" fontId="0" fillId="0" borderId="0" xfId="0" applyNumberFormat="1"/>
    <xf numFmtId="0" fontId="0" fillId="0" borderId="0" xfId="0" applyBorder="1"/>
    <xf numFmtId="14" fontId="0" fillId="0" borderId="23" xfId="0" applyNumberFormat="1" applyFill="1" applyBorder="1"/>
    <xf numFmtId="14" fontId="0" fillId="0" borderId="23" xfId="0" applyNumberFormat="1" applyBorder="1"/>
    <xf numFmtId="181" fontId="0" fillId="0" borderId="0" xfId="0" applyNumberFormat="1"/>
    <xf numFmtId="14" fontId="0" fillId="0" borderId="6" xfId="0" applyNumberFormat="1" applyBorder="1"/>
    <xf numFmtId="176" fontId="0" fillId="0" borderId="0" xfId="0" applyNumberFormat="1"/>
    <xf numFmtId="169" fontId="0" fillId="0" borderId="0" xfId="0" applyNumberFormat="1"/>
    <xf numFmtId="0" fontId="0" fillId="0" borderId="0" xfId="0" applyAlignment="1">
      <alignment wrapText="1"/>
    </xf>
    <xf numFmtId="176" fontId="0" fillId="0" borderId="0" xfId="0" applyNumberFormat="1" applyFill="1"/>
    <xf numFmtId="2" fontId="51" fillId="0" borderId="0" xfId="0" applyNumberFormat="1" applyFont="1" applyAlignment="1">
      <alignment horizontal="centerContinuous" wrapText="1"/>
    </xf>
    <xf numFmtId="3" fontId="0" fillId="0" borderId="0" xfId="0" applyNumberFormat="1" applyFill="1"/>
    <xf numFmtId="0" fontId="0" fillId="2" borderId="0" xfId="0" applyFill="1" applyBorder="1"/>
    <xf numFmtId="1" fontId="0" fillId="0" borderId="0" xfId="111" applyNumberFormat="1" applyFont="1" applyFill="1"/>
    <xf numFmtId="0" fontId="0" fillId="2" borderId="0" xfId="0" applyFill="1" applyAlignment="1">
      <alignment wrapText="1"/>
    </xf>
    <xf numFmtId="0" fontId="0" fillId="0" borderId="2" xfId="0" applyBorder="1" applyAlignment="1"/>
    <xf numFmtId="8" fontId="0" fillId="0" borderId="0" xfId="44" applyNumberFormat="1" applyFont="1" applyAlignment="1">
      <alignment vertical="top"/>
    </xf>
    <xf numFmtId="9" fontId="0" fillId="0" borderId="0" xfId="111" applyFont="1" applyAlignment="1">
      <alignment vertical="top"/>
    </xf>
    <xf numFmtId="2" fontId="0" fillId="0" borderId="0" xfId="0" applyNumberFormat="1" applyAlignment="1">
      <alignment vertical="top"/>
    </xf>
    <xf numFmtId="0" fontId="0" fillId="0" borderId="0" xfId="0" applyBorder="1" applyAlignment="1">
      <alignment vertical="top"/>
    </xf>
    <xf numFmtId="177" fontId="0" fillId="39" borderId="0" xfId="0" applyNumberFormat="1" applyFill="1" applyAlignment="1">
      <alignment horizontal="right"/>
    </xf>
    <xf numFmtId="177" fontId="0" fillId="39" borderId="0" xfId="44" applyNumberFormat="1" applyFont="1" applyFill="1" applyAlignment="1">
      <alignment horizontal="right"/>
    </xf>
    <xf numFmtId="176" fontId="0" fillId="39" borderId="0" xfId="0" applyNumberFormat="1" applyFill="1" applyAlignment="1">
      <alignment horizontal="right"/>
    </xf>
    <xf numFmtId="0" fontId="0" fillId="40" borderId="0" xfId="0" applyFill="1" applyBorder="1"/>
    <xf numFmtId="9" fontId="0" fillId="2" borderId="0" xfId="111" applyFont="1" applyFill="1"/>
    <xf numFmtId="1" fontId="0" fillId="2" borderId="0" xfId="111" applyNumberFormat="1" applyFont="1" applyFill="1"/>
    <xf numFmtId="176" fontId="0" fillId="39" borderId="2" xfId="0" applyNumberFormat="1" applyFill="1" applyBorder="1" applyAlignment="1">
      <alignment horizontal="right"/>
    </xf>
    <xf numFmtId="176" fontId="0" fillId="39" borderId="0" xfId="0" applyNumberFormat="1" applyFill="1" applyBorder="1" applyAlignment="1">
      <alignment horizontal="right"/>
    </xf>
    <xf numFmtId="0" fontId="0" fillId="40" borderId="0" xfId="0" applyFill="1" applyAlignment="1"/>
    <xf numFmtId="8" fontId="0" fillId="0" borderId="0" xfId="0" applyNumberFormat="1" applyAlignment="1"/>
    <xf numFmtId="0" fontId="0" fillId="40" borderId="0" xfId="0" applyFill="1" applyAlignment="1">
      <alignment vertical="top"/>
    </xf>
    <xf numFmtId="176" fontId="0" fillId="0" borderId="0" xfId="44" applyNumberFormat="1" applyFont="1" applyAlignment="1">
      <alignment vertical="top"/>
    </xf>
    <xf numFmtId="0" fontId="0" fillId="0" borderId="0" xfId="0" applyAlignment="1">
      <alignment vertical="top" wrapText="1"/>
    </xf>
    <xf numFmtId="172" fontId="0" fillId="39" borderId="0" xfId="0" applyNumberFormat="1" applyFill="1" applyAlignment="1">
      <alignment horizontal="center"/>
    </xf>
    <xf numFmtId="172" fontId="0" fillId="39" borderId="0" xfId="0" applyNumberFormat="1" applyFill="1" applyBorder="1" applyAlignment="1">
      <alignment horizontal="center"/>
    </xf>
    <xf numFmtId="0" fontId="0" fillId="39" borderId="0" xfId="0" applyFill="1" applyAlignment="1">
      <alignment horizontal="center"/>
    </xf>
    <xf numFmtId="172" fontId="0" fillId="39" borderId="2" xfId="0" applyNumberFormat="1" applyFill="1" applyBorder="1" applyAlignment="1">
      <alignment horizontal="center"/>
    </xf>
    <xf numFmtId="0" fontId="0" fillId="39" borderId="0" xfId="0" applyFill="1" applyBorder="1" applyAlignment="1">
      <alignment horizontal="center"/>
    </xf>
    <xf numFmtId="0" fontId="0" fillId="0" borderId="1" xfId="0" applyFill="1" applyBorder="1"/>
    <xf numFmtId="0" fontId="1" fillId="0" borderId="2" xfId="0" applyFont="1" applyBorder="1"/>
    <xf numFmtId="0" fontId="0" fillId="0" borderId="0" xfId="0" applyAlignment="1">
      <alignment horizontal="left" indent="1"/>
    </xf>
    <xf numFmtId="0" fontId="0" fillId="0" borderId="0" xfId="0" applyAlignment="1">
      <alignment wrapText="1"/>
    </xf>
    <xf numFmtId="0" fontId="42" fillId="0" borderId="0" xfId="0" applyFont="1" applyFill="1" applyAlignment="1">
      <alignment horizontal="left" vertical="top" wrapText="1"/>
    </xf>
    <xf numFmtId="0" fontId="50" fillId="0" borderId="0" xfId="2" applyFont="1">
      <alignment vertical="top"/>
    </xf>
    <xf numFmtId="0" fontId="50" fillId="0" borderId="2" xfId="0" applyFont="1" applyFill="1" applyBorder="1" applyAlignment="1">
      <alignment horizontal="left" vertical="top" wrapText="1"/>
    </xf>
    <xf numFmtId="0" fontId="42" fillId="0" borderId="0" xfId="0" applyFont="1" applyAlignment="1">
      <alignment horizontal="left" vertical="top" wrapText="1"/>
    </xf>
    <xf numFmtId="2" fontId="0" fillId="0" borderId="0" xfId="0" applyNumberFormat="1" applyFill="1" applyAlignment="1">
      <alignment horizontal="right"/>
    </xf>
    <xf numFmtId="10" fontId="0" fillId="0" borderId="0" xfId="0" applyNumberFormat="1" applyFill="1"/>
    <xf numFmtId="0" fontId="67" fillId="0" borderId="0" xfId="0" applyFont="1" applyAlignment="1">
      <alignment horizontal="centerContinuous"/>
    </xf>
    <xf numFmtId="170" fontId="22" fillId="0" borderId="1" xfId="0" applyNumberFormat="1" applyFont="1" applyBorder="1" applyAlignment="1">
      <alignment horizontal="left" vertical="top"/>
    </xf>
    <xf numFmtId="0" fontId="68" fillId="0" borderId="0" xfId="0" applyFont="1" applyFill="1" applyBorder="1" applyAlignment="1">
      <alignment horizontal="left" vertical="top" wrapText="1"/>
    </xf>
    <xf numFmtId="0" fontId="52" fillId="0" borderId="0" xfId="0" applyFont="1" applyFill="1" applyBorder="1" applyAlignment="1">
      <alignment vertical="top" wrapText="1"/>
    </xf>
    <xf numFmtId="0" fontId="52" fillId="0" borderId="0" xfId="0" applyFont="1" applyFill="1" applyBorder="1" applyAlignment="1">
      <alignment horizontal="centerContinuous" vertical="top" wrapText="1"/>
    </xf>
    <xf numFmtId="0" fontId="68" fillId="0" borderId="1" xfId="0" applyFont="1" applyFill="1" applyBorder="1" applyAlignment="1">
      <alignment horizontal="centerContinuous" vertical="top" wrapText="1"/>
    </xf>
    <xf numFmtId="0" fontId="52" fillId="0" borderId="1" xfId="0" applyFont="1" applyFill="1" applyBorder="1" applyAlignment="1">
      <alignment horizontal="centerContinuous" vertical="top" wrapText="1"/>
    </xf>
    <xf numFmtId="0" fontId="67" fillId="0" borderId="0" xfId="0" applyFont="1" applyFill="1" applyBorder="1" applyAlignment="1">
      <alignment horizontal="centerContinuous" vertical="top" wrapText="1"/>
    </xf>
    <xf numFmtId="170" fontId="42" fillId="0" borderId="2" xfId="0" applyNumberFormat="1" applyFont="1" applyFill="1" applyBorder="1" applyAlignment="1">
      <alignment vertical="top" wrapText="1"/>
    </xf>
    <xf numFmtId="0" fontId="69" fillId="0" borderId="0" xfId="0" applyFont="1" applyFill="1" applyBorder="1" applyAlignment="1">
      <alignment horizontal="left" vertical="top" wrapText="1"/>
    </xf>
    <xf numFmtId="0" fontId="50" fillId="0" borderId="0" xfId="0" applyFont="1" applyFill="1" applyBorder="1" applyAlignment="1">
      <alignment vertical="top" wrapText="1"/>
    </xf>
    <xf numFmtId="6" fontId="42" fillId="0" borderId="0" xfId="0" applyNumberFormat="1" applyFont="1" applyFill="1" applyAlignment="1">
      <alignment vertical="top" wrapText="1"/>
    </xf>
    <xf numFmtId="0" fontId="42" fillId="0" borderId="10" xfId="0" applyFont="1" applyFill="1" applyBorder="1" applyAlignment="1">
      <alignment horizontal="left" vertical="top" wrapText="1"/>
    </xf>
    <xf numFmtId="169" fontId="42" fillId="0" borderId="10" xfId="0" applyNumberFormat="1" applyFont="1" applyFill="1" applyBorder="1" applyAlignment="1">
      <alignment vertical="top" wrapText="1"/>
    </xf>
    <xf numFmtId="0" fontId="42" fillId="0" borderId="9" xfId="0" applyFont="1" applyFill="1" applyBorder="1" applyAlignment="1">
      <alignment horizontal="left" vertical="top" wrapText="1"/>
    </xf>
    <xf numFmtId="169" fontId="42" fillId="0" borderId="9" xfId="0" applyNumberFormat="1" applyFont="1" applyFill="1" applyBorder="1" applyAlignment="1">
      <alignment vertical="top" wrapText="1"/>
    </xf>
    <xf numFmtId="0" fontId="69" fillId="0" borderId="0" xfId="0" applyFont="1" applyFill="1" applyAlignment="1">
      <alignment horizontal="left" vertical="top" wrapText="1"/>
    </xf>
    <xf numFmtId="0" fontId="50" fillId="0" borderId="0" xfId="0" applyFont="1" applyFill="1" applyAlignment="1">
      <alignment vertical="top" wrapText="1"/>
    </xf>
    <xf numFmtId="169" fontId="42" fillId="0" borderId="0" xfId="0" applyNumberFormat="1" applyFont="1" applyFill="1" applyAlignment="1">
      <alignment vertical="top" wrapText="1"/>
    </xf>
    <xf numFmtId="169" fontId="42" fillId="0" borderId="0" xfId="0" applyNumberFormat="1" applyFont="1" applyFill="1" applyAlignment="1">
      <alignment vertical="center" wrapText="1"/>
    </xf>
    <xf numFmtId="170" fontId="42" fillId="0" borderId="0" xfId="0" applyNumberFormat="1" applyFont="1" applyFill="1" applyAlignment="1">
      <alignment vertical="top" wrapText="1"/>
    </xf>
    <xf numFmtId="0" fontId="42" fillId="0" borderId="22" xfId="0" applyFont="1" applyFill="1" applyBorder="1" applyAlignment="1">
      <alignment horizontal="left" vertical="top" wrapText="1"/>
    </xf>
    <xf numFmtId="169" fontId="42" fillId="0" borderId="22" xfId="0" applyNumberFormat="1" applyFont="1" applyFill="1" applyBorder="1" applyAlignment="1">
      <alignment vertical="top" wrapText="1"/>
    </xf>
    <xf numFmtId="0" fontId="69" fillId="0" borderId="9" xfId="0" applyFont="1" applyFill="1" applyBorder="1" applyAlignment="1">
      <alignment horizontal="left" vertical="top" wrapText="1"/>
    </xf>
    <xf numFmtId="37" fontId="42" fillId="0" borderId="0" xfId="0" applyNumberFormat="1" applyFont="1" applyFill="1" applyAlignment="1">
      <alignment vertical="top" wrapText="1"/>
    </xf>
    <xf numFmtId="170" fontId="42" fillId="0" borderId="10" xfId="0" applyNumberFormat="1" applyFont="1" applyFill="1" applyBorder="1" applyAlignment="1">
      <alignment vertical="top" wrapText="1"/>
    </xf>
    <xf numFmtId="174" fontId="42" fillId="0" borderId="10" xfId="0" applyNumberFormat="1" applyFont="1" applyFill="1" applyBorder="1" applyAlignment="1">
      <alignment vertical="top" wrapText="1"/>
    </xf>
    <xf numFmtId="37" fontId="42" fillId="0" borderId="22" xfId="0" applyNumberFormat="1" applyFont="1" applyFill="1" applyBorder="1" applyAlignment="1">
      <alignment vertical="top" wrapText="1"/>
    </xf>
    <xf numFmtId="0" fontId="69" fillId="0" borderId="22" xfId="0" applyFont="1" applyFill="1" applyBorder="1" applyAlignment="1">
      <alignment horizontal="left" vertical="top" wrapText="1"/>
    </xf>
    <xf numFmtId="0" fontId="69" fillId="0" borderId="10" xfId="0" applyFont="1" applyFill="1" applyBorder="1" applyAlignment="1">
      <alignment horizontal="left" vertical="top" wrapText="1"/>
    </xf>
    <xf numFmtId="174" fontId="42" fillId="0" borderId="10" xfId="0" applyNumberFormat="1" applyFont="1" applyFill="1" applyBorder="1" applyAlignment="1">
      <alignment vertical="center" wrapText="1"/>
    </xf>
    <xf numFmtId="6" fontId="42" fillId="0" borderId="22" xfId="0" applyNumberFormat="1" applyFont="1" applyFill="1" applyBorder="1" applyAlignment="1">
      <alignment vertical="top"/>
    </xf>
    <xf numFmtId="8" fontId="42" fillId="0" borderId="0" xfId="0" applyNumberFormat="1" applyFont="1" applyFill="1" applyAlignment="1">
      <alignment vertical="top"/>
    </xf>
    <xf numFmtId="8" fontId="42" fillId="0" borderId="10" xfId="0" applyNumberFormat="1" applyFont="1" applyFill="1" applyBorder="1" applyAlignment="1">
      <alignment vertical="top"/>
    </xf>
    <xf numFmtId="0" fontId="50" fillId="0" borderId="9" xfId="0" applyFont="1" applyFill="1" applyBorder="1" applyAlignment="1">
      <alignment horizontal="left" vertical="top" wrapText="1"/>
    </xf>
    <xf numFmtId="0" fontId="50" fillId="0" borderId="2" xfId="2" applyFont="1" applyBorder="1" applyAlignment="1">
      <alignment horizontal="right" vertical="top"/>
    </xf>
    <xf numFmtId="0" fontId="54" fillId="0" borderId="0" xfId="0" applyFont="1" applyFill="1" applyBorder="1" applyAlignment="1">
      <alignment horizontal="left"/>
    </xf>
    <xf numFmtId="0" fontId="2" fillId="0" borderId="0" xfId="0" applyFont="1" applyFill="1" applyBorder="1" applyAlignment="1">
      <alignment wrapText="1"/>
    </xf>
    <xf numFmtId="0" fontId="54" fillId="0" borderId="0" xfId="0" applyFont="1" applyFill="1" applyAlignment="1">
      <alignment horizontal="left"/>
    </xf>
    <xf numFmtId="0" fontId="2" fillId="0" borderId="0" xfId="0" applyFont="1" applyFill="1" applyAlignment="1">
      <alignment horizontal="centerContinuous" wrapText="1"/>
    </xf>
    <xf numFmtId="0" fontId="54" fillId="0" borderId="0" xfId="0" applyFont="1" applyFill="1" applyAlignment="1">
      <alignment horizontal="centerContinuous" wrapText="1"/>
    </xf>
    <xf numFmtId="170" fontId="71" fillId="0" borderId="10" xfId="0" applyNumberFormat="1" applyFont="1" applyFill="1" applyBorder="1" applyAlignment="1">
      <alignment horizontal="left" wrapText="1"/>
    </xf>
    <xf numFmtId="0" fontId="71" fillId="0" borderId="10" xfId="0" applyFont="1" applyFill="1" applyBorder="1" applyAlignment="1">
      <alignment horizontal="left" wrapText="1"/>
    </xf>
    <xf numFmtId="0" fontId="54" fillId="0" borderId="9" xfId="0" applyFont="1" applyFill="1" applyBorder="1" applyAlignment="1">
      <alignment horizontal="left" wrapText="1"/>
    </xf>
    <xf numFmtId="0" fontId="2" fillId="0" borderId="9" xfId="0" applyFont="1" applyFill="1" applyBorder="1" applyAlignment="1">
      <alignment horizontal="left" wrapText="1"/>
    </xf>
    <xf numFmtId="0" fontId="54" fillId="0" borderId="0" xfId="0" applyFont="1" applyFill="1" applyAlignment="1">
      <alignment horizontal="left" wrapText="1"/>
    </xf>
    <xf numFmtId="6" fontId="54" fillId="0" borderId="0" xfId="0" applyNumberFormat="1" applyFont="1" applyFill="1" applyAlignment="1">
      <alignment horizontal="right" wrapText="1"/>
    </xf>
    <xf numFmtId="0" fontId="54" fillId="0" borderId="0" xfId="0" applyFont="1" applyFill="1" applyAlignment="1">
      <alignment horizontal="right" wrapText="1"/>
    </xf>
    <xf numFmtId="169" fontId="54" fillId="0" borderId="0" xfId="0" applyNumberFormat="1" applyFont="1" applyFill="1" applyAlignment="1">
      <alignment horizontal="right" wrapText="1"/>
    </xf>
    <xf numFmtId="0" fontId="54" fillId="0" borderId="10" xfId="0" applyFont="1" applyFill="1" applyBorder="1" applyAlignment="1">
      <alignment horizontal="right" wrapText="1"/>
    </xf>
    <xf numFmtId="169" fontId="54" fillId="0" borderId="10" xfId="0" applyNumberFormat="1" applyFont="1" applyFill="1" applyBorder="1" applyAlignment="1">
      <alignment horizontal="right" wrapText="1"/>
    </xf>
    <xf numFmtId="0" fontId="54" fillId="0" borderId="9" xfId="0" applyFont="1" applyFill="1" applyBorder="1" applyAlignment="1">
      <alignment horizontal="right" wrapText="1"/>
    </xf>
    <xf numFmtId="169" fontId="54" fillId="0" borderId="9" xfId="0" applyNumberFormat="1" applyFont="1" applyFill="1" applyBorder="1" applyAlignment="1">
      <alignment horizontal="right" wrapText="1"/>
    </xf>
    <xf numFmtId="170" fontId="54" fillId="0" borderId="0" xfId="0" applyNumberFormat="1" applyFont="1" applyFill="1" applyAlignment="1">
      <alignment horizontal="right" wrapText="1"/>
    </xf>
    <xf numFmtId="170" fontId="54" fillId="0" borderId="10" xfId="0" applyNumberFormat="1" applyFont="1" applyFill="1" applyBorder="1" applyAlignment="1">
      <alignment horizontal="right" wrapText="1"/>
    </xf>
    <xf numFmtId="169" fontId="54" fillId="0" borderId="22" xfId="0" applyNumberFormat="1" applyFont="1" applyFill="1" applyBorder="1" applyAlignment="1">
      <alignment horizontal="right" wrapText="1"/>
    </xf>
    <xf numFmtId="6" fontId="54" fillId="0" borderId="9" xfId="0" applyNumberFormat="1" applyFont="1" applyFill="1" applyBorder="1" applyAlignment="1">
      <alignment horizontal="right" wrapText="1"/>
    </xf>
    <xf numFmtId="0" fontId="70" fillId="0" borderId="0" xfId="0" applyFont="1" applyFill="1" applyBorder="1" applyAlignment="1"/>
    <xf numFmtId="0" fontId="71" fillId="0" borderId="10" xfId="0" applyFont="1" applyFill="1" applyBorder="1" applyAlignment="1">
      <alignment horizontal="right" wrapText="1"/>
    </xf>
    <xf numFmtId="0" fontId="67" fillId="0" borderId="0" xfId="0" applyFont="1" applyFill="1" applyBorder="1" applyAlignment="1">
      <alignment horizontal="centerContinuous"/>
    </xf>
    <xf numFmtId="0" fontId="0" fillId="0" borderId="0" xfId="0" applyFill="1" applyBorder="1" applyAlignment="1">
      <alignment horizontal="centerContinuous"/>
    </xf>
    <xf numFmtId="0" fontId="67" fillId="0" borderId="1" xfId="0" applyFont="1" applyFill="1" applyBorder="1" applyAlignment="1">
      <alignment horizontal="centerContinuous"/>
    </xf>
    <xf numFmtId="0" fontId="48" fillId="0" borderId="1" xfId="0" applyFont="1" applyFill="1" applyBorder="1" applyAlignment="1">
      <alignment horizontal="left" vertical="top" wrapText="1"/>
    </xf>
    <xf numFmtId="169" fontId="47" fillId="0" borderId="1" xfId="0" applyNumberFormat="1" applyFont="1" applyFill="1" applyBorder="1" applyAlignment="1">
      <alignment horizontal="right" vertical="top" wrapText="1"/>
    </xf>
    <xf numFmtId="9" fontId="50" fillId="0" borderId="0" xfId="2" applyNumberFormat="1" applyFont="1">
      <alignment vertical="top"/>
    </xf>
    <xf numFmtId="0" fontId="3" fillId="0" borderId="1" xfId="2" applyBorder="1" applyAlignment="1">
      <alignment vertical="top"/>
    </xf>
    <xf numFmtId="0" fontId="3" fillId="0" borderId="1" xfId="2" applyFont="1" applyBorder="1">
      <alignment vertical="top"/>
    </xf>
    <xf numFmtId="42" fontId="3" fillId="0" borderId="1" xfId="2" applyNumberFormat="1" applyFont="1" applyBorder="1">
      <alignment vertical="top"/>
    </xf>
    <xf numFmtId="0" fontId="72" fillId="0" borderId="0" xfId="2" applyFont="1" applyAlignment="1">
      <alignment horizontal="centerContinuous" vertical="top"/>
    </xf>
    <xf numFmtId="0" fontId="73" fillId="0" borderId="0" xfId="1" applyFont="1" applyAlignment="1">
      <alignment horizontal="left"/>
    </xf>
    <xf numFmtId="0" fontId="73" fillId="0" borderId="0" xfId="1" applyFont="1" applyAlignment="1">
      <alignment horizontal="center"/>
    </xf>
    <xf numFmtId="0" fontId="50" fillId="0" borderId="0" xfId="1" applyFont="1" applyAlignment="1">
      <alignment horizontal="left"/>
    </xf>
    <xf numFmtId="0" fontId="50" fillId="0" borderId="0" xfId="1" applyFont="1" applyAlignment="1">
      <alignment horizontal="right"/>
    </xf>
    <xf numFmtId="0" fontId="73" fillId="0" borderId="0" xfId="1" applyFont="1"/>
    <xf numFmtId="0" fontId="50" fillId="0" borderId="0" xfId="1" applyFont="1"/>
    <xf numFmtId="165" fontId="50" fillId="0" borderId="0" xfId="1" applyNumberFormat="1" applyFont="1" applyAlignment="1">
      <alignment horizontal="right"/>
    </xf>
    <xf numFmtId="166" fontId="50" fillId="0" borderId="0" xfId="1" applyNumberFormat="1" applyFont="1" applyAlignment="1">
      <alignment horizontal="right"/>
    </xf>
    <xf numFmtId="0" fontId="50" fillId="0" borderId="9" xfId="0" applyFont="1" applyBorder="1" applyAlignment="1">
      <alignment horizontal="left" vertical="top" wrapText="1"/>
    </xf>
    <xf numFmtId="0" fontId="69" fillId="6" borderId="0" xfId="0" applyFont="1" applyFill="1" applyAlignment="1">
      <alignment horizontal="left" vertical="top" wrapText="1"/>
    </xf>
    <xf numFmtId="0" fontId="69" fillId="0" borderId="0" xfId="0" applyFont="1" applyAlignment="1">
      <alignment horizontal="left" vertical="top" wrapText="1"/>
    </xf>
    <xf numFmtId="170" fontId="42" fillId="0" borderId="0" xfId="0" applyNumberFormat="1" applyFont="1" applyAlignment="1">
      <alignment horizontal="right" vertical="top" wrapText="1"/>
    </xf>
    <xf numFmtId="0" fontId="42" fillId="0" borderId="10" xfId="0" applyFont="1" applyBorder="1" applyAlignment="1">
      <alignment horizontal="left" vertical="top" wrapText="1"/>
    </xf>
    <xf numFmtId="0" fontId="42" fillId="0" borderId="0" xfId="0" applyFont="1" applyAlignment="1">
      <alignment horizontal="left" vertical="top"/>
    </xf>
    <xf numFmtId="0" fontId="69" fillId="0" borderId="9" xfId="0" applyFont="1" applyBorder="1" applyAlignment="1">
      <alignment horizontal="right" vertical="top" wrapText="1"/>
    </xf>
    <xf numFmtId="0" fontId="50" fillId="6" borderId="0" xfId="0" applyFont="1" applyFill="1" applyAlignment="1">
      <alignment horizontal="right" vertical="top" wrapText="1"/>
    </xf>
    <xf numFmtId="10" fontId="42" fillId="0" borderId="0" xfId="0" applyNumberFormat="1" applyFont="1" applyAlignment="1">
      <alignment horizontal="right" vertical="top" wrapText="1"/>
    </xf>
    <xf numFmtId="10" fontId="69" fillId="0" borderId="0" xfId="0" applyNumberFormat="1" applyFont="1" applyAlignment="1">
      <alignment horizontal="right" vertical="top" wrapText="1"/>
    </xf>
    <xf numFmtId="169" fontId="42" fillId="0" borderId="0" xfId="0" applyNumberFormat="1" applyFont="1" applyAlignment="1">
      <alignment horizontal="right" vertical="top" wrapText="1"/>
    </xf>
    <xf numFmtId="169" fontId="69" fillId="0" borderId="0" xfId="0" applyNumberFormat="1" applyFont="1" applyAlignment="1">
      <alignment horizontal="right" vertical="top" wrapText="1"/>
    </xf>
    <xf numFmtId="0" fontId="69" fillId="6" borderId="0" xfId="0" applyFont="1" applyFill="1" applyAlignment="1">
      <alignment horizontal="right" vertical="top" wrapText="1"/>
    </xf>
    <xf numFmtId="171" fontId="42" fillId="0" borderId="0" xfId="0" applyNumberFormat="1" applyFont="1" applyAlignment="1">
      <alignment horizontal="right" vertical="top" wrapText="1"/>
    </xf>
    <xf numFmtId="3" fontId="42" fillId="0" borderId="0" xfId="0" applyNumberFormat="1" applyFont="1" applyAlignment="1">
      <alignment horizontal="right" vertical="top" wrapText="1"/>
    </xf>
    <xf numFmtId="170" fontId="69" fillId="0" borderId="0" xfId="0" applyNumberFormat="1" applyFont="1" applyAlignment="1">
      <alignment horizontal="right" vertical="top" wrapText="1"/>
    </xf>
    <xf numFmtId="10" fontId="42" fillId="0" borderId="10" xfId="0" applyNumberFormat="1" applyFont="1" applyBorder="1" applyAlignment="1">
      <alignment horizontal="right" vertical="top" wrapText="1"/>
    </xf>
    <xf numFmtId="0" fontId="50" fillId="0" borderId="0" xfId="0" applyFont="1" applyAlignment="1">
      <alignment horizontal="right" vertical="top" wrapText="1"/>
    </xf>
    <xf numFmtId="170" fontId="0" fillId="0" borderId="0" xfId="0" applyNumberFormat="1" applyAlignment="1">
      <alignment horizontal="right"/>
    </xf>
    <xf numFmtId="0" fontId="0" fillId="0" borderId="0" xfId="0" applyAlignment="1">
      <alignment horizontal="right"/>
    </xf>
    <xf numFmtId="0" fontId="69" fillId="0" borderId="0" xfId="0" applyFont="1" applyAlignment="1">
      <alignment horizontal="left" vertical="top"/>
    </xf>
    <xf numFmtId="0" fontId="42" fillId="0" borderId="9" xfId="0" applyFont="1" applyBorder="1" applyAlignment="1">
      <alignment horizontal="left" vertical="top" wrapText="1"/>
    </xf>
    <xf numFmtId="0" fontId="42" fillId="0" borderId="0" xfId="0" applyFont="1" applyFill="1" applyAlignment="1">
      <alignment vertical="top"/>
    </xf>
    <xf numFmtId="0" fontId="42" fillId="0" borderId="0" xfId="0" applyFont="1" applyFill="1" applyAlignment="1">
      <alignment horizontal="right" vertical="top"/>
    </xf>
    <xf numFmtId="0" fontId="42" fillId="0" borderId="0" xfId="0" applyFont="1" applyAlignment="1">
      <alignment horizontal="right" vertical="top" wrapText="1"/>
    </xf>
    <xf numFmtId="0" fontId="69" fillId="0" borderId="0" xfId="0" applyFont="1" applyAlignment="1">
      <alignment vertical="top" wrapText="1"/>
    </xf>
    <xf numFmtId="0" fontId="69" fillId="0" borderId="0" xfId="0" applyFont="1" applyAlignment="1">
      <alignment horizontal="right" vertical="top" wrapText="1"/>
    </xf>
    <xf numFmtId="0" fontId="0" fillId="0" borderId="0" xfId="0" applyFont="1" applyFill="1" applyAlignment="1">
      <alignment horizontal="right"/>
    </xf>
    <xf numFmtId="173" fontId="42" fillId="0" borderId="0" xfId="0" applyNumberFormat="1" applyFont="1" applyFill="1" applyAlignment="1">
      <alignment horizontal="right" vertical="top" wrapText="1"/>
    </xf>
    <xf numFmtId="173" fontId="41" fillId="0" borderId="0" xfId="0" applyNumberFormat="1" applyFont="1" applyFill="1" applyAlignment="1">
      <alignment horizontal="right" vertical="top" wrapText="1"/>
    </xf>
    <xf numFmtId="0" fontId="21" fillId="0" borderId="0" xfId="0" applyFont="1" applyFill="1" applyAlignment="1">
      <alignment horizontal="right" vertical="top" wrapText="1"/>
    </xf>
    <xf numFmtId="0" fontId="39" fillId="0" borderId="0" xfId="0" applyFont="1" applyFill="1" applyAlignment="1">
      <alignment horizontal="right" vertical="top" wrapText="1"/>
    </xf>
    <xf numFmtId="0" fontId="7" fillId="0" borderId="0" xfId="0" applyFont="1" applyFill="1" applyAlignment="1">
      <alignment horizontal="center"/>
    </xf>
    <xf numFmtId="0" fontId="7" fillId="0" borderId="1" xfId="0" applyFont="1" applyFill="1" applyBorder="1" applyAlignment="1">
      <alignment horizontal="center"/>
    </xf>
    <xf numFmtId="0" fontId="67" fillId="0" borderId="0" xfId="0" applyFont="1"/>
    <xf numFmtId="0" fontId="0" fillId="0" borderId="0" xfId="0" applyAlignment="1">
      <alignment horizontal="left" vertical="top" wrapText="1"/>
    </xf>
    <xf numFmtId="0" fontId="0" fillId="0" borderId="0" xfId="0" applyFont="1" applyAlignment="1">
      <alignment horizontal="left" wrapText="1"/>
    </xf>
    <xf numFmtId="0" fontId="0" fillId="0" borderId="0" xfId="0" applyAlignment="1">
      <alignment horizontal="left" wrapText="1"/>
    </xf>
    <xf numFmtId="172" fontId="0" fillId="0" borderId="0" xfId="0" applyNumberFormat="1" applyAlignment="1">
      <alignment horizontal="left" wrapText="1"/>
    </xf>
    <xf numFmtId="0" fontId="0" fillId="0" borderId="0" xfId="0" applyAlignment="1">
      <alignment wrapText="1"/>
    </xf>
    <xf numFmtId="0" fontId="0" fillId="0" borderId="0" xfId="0" applyFill="1" applyAlignment="1">
      <alignment horizontal="left" wrapText="1"/>
    </xf>
    <xf numFmtId="0" fontId="74" fillId="0" borderId="0" xfId="0" applyFont="1" applyAlignment="1">
      <alignment horizontal="left" vertical="center" wrapText="1"/>
    </xf>
    <xf numFmtId="0" fontId="50" fillId="0" borderId="0" xfId="2" applyFont="1" applyAlignment="1">
      <alignment horizontal="center" vertical="top" shrinkToFit="1"/>
    </xf>
    <xf numFmtId="0" fontId="50" fillId="0" borderId="0" xfId="2" applyFont="1">
      <alignment vertical="top"/>
    </xf>
    <xf numFmtId="0" fontId="0" fillId="0" borderId="0" xfId="0" applyFont="1" applyFill="1" applyAlignment="1">
      <alignment horizontal="left" wrapText="1"/>
    </xf>
    <xf numFmtId="0" fontId="42" fillId="0" borderId="0" xfId="0" applyFont="1" applyFill="1" applyBorder="1" applyAlignment="1">
      <alignment horizontal="left" vertical="top" wrapText="1"/>
    </xf>
    <xf numFmtId="0" fontId="50" fillId="0" borderId="0" xfId="2" applyFont="1" applyAlignment="1">
      <alignment horizontal="center" vertical="top"/>
    </xf>
    <xf numFmtId="0" fontId="6" fillId="0" borderId="0" xfId="0" applyFont="1" applyAlignment="1">
      <alignment horizontal="left" wrapText="1"/>
    </xf>
    <xf numFmtId="0" fontId="69" fillId="0" borderId="0" xfId="0" applyFont="1" applyAlignment="1">
      <alignment horizontal="left" vertical="top" wrapText="1"/>
    </xf>
    <xf numFmtId="0" fontId="39" fillId="0" borderId="0" xfId="0" applyFont="1" applyFill="1" applyAlignment="1">
      <alignment horizontal="left" vertical="top" wrapText="1"/>
    </xf>
    <xf numFmtId="0" fontId="42" fillId="0" borderId="0" xfId="0" applyFont="1" applyFill="1" applyAlignment="1">
      <alignment horizontal="left" vertical="top" wrapText="1"/>
    </xf>
    <xf numFmtId="0" fontId="40" fillId="0" borderId="0" xfId="0" applyFont="1" applyFill="1" applyAlignment="1">
      <alignment horizontal="left" vertical="top" wrapText="1"/>
    </xf>
  </cellXfs>
  <cellStyles count="2825">
    <cellStyle name="20% - Accent1" xfId="88" builtinId="30" customBuiltin="1"/>
    <cellStyle name="20% - Accent2" xfId="92" builtinId="34" customBuiltin="1"/>
    <cellStyle name="20% - Accent3" xfId="96" builtinId="38" customBuiltin="1"/>
    <cellStyle name="20% - Accent4" xfId="100" builtinId="42" customBuiltin="1"/>
    <cellStyle name="20% - Accent5" xfId="104" builtinId="46" customBuiltin="1"/>
    <cellStyle name="20% - Accent6" xfId="108" builtinId="50" customBuiltin="1"/>
    <cellStyle name="40% - Accent1" xfId="89" builtinId="31" customBuiltin="1"/>
    <cellStyle name="40% - Accent2" xfId="93" builtinId="35" customBuiltin="1"/>
    <cellStyle name="40% - Accent3" xfId="97" builtinId="39" customBuiltin="1"/>
    <cellStyle name="40% - Accent4" xfId="101" builtinId="43" customBuiltin="1"/>
    <cellStyle name="40% - Accent5" xfId="105" builtinId="47" customBuiltin="1"/>
    <cellStyle name="40% - Accent6" xfId="109" builtinId="51" customBuiltin="1"/>
    <cellStyle name="60% - Accent1" xfId="90" builtinId="32" customBuiltin="1"/>
    <cellStyle name="60% - Accent2" xfId="94" builtinId="36" customBuiltin="1"/>
    <cellStyle name="60% - Accent3" xfId="98" builtinId="40" customBuiltin="1"/>
    <cellStyle name="60% - Accent4" xfId="102" builtinId="44" customBuiltin="1"/>
    <cellStyle name="60% - Accent5" xfId="106" builtinId="48" customBuiltin="1"/>
    <cellStyle name="60% - Accent6" xfId="110" builtinId="52" customBuiltin="1"/>
    <cellStyle name="Accent1" xfId="87" builtinId="29" customBuiltin="1"/>
    <cellStyle name="Accent2" xfId="91" builtinId="33" customBuiltin="1"/>
    <cellStyle name="Accent3" xfId="95" builtinId="37" customBuiltin="1"/>
    <cellStyle name="Accent4" xfId="99" builtinId="41" customBuiltin="1"/>
    <cellStyle name="Accent5" xfId="103" builtinId="45" customBuiltin="1"/>
    <cellStyle name="Accent6" xfId="107" builtinId="49" customBuiltin="1"/>
    <cellStyle name="Bad" xfId="76" builtinId="27" customBuiltin="1"/>
    <cellStyle name="Calculation" xfId="80" builtinId="22" customBuiltin="1"/>
    <cellStyle name="Check Cell" xfId="82" builtinId="23" customBuiltin="1"/>
    <cellStyle name="Comma" xfId="44" builtinId="3"/>
    <cellStyle name="Comma [0] 2" xfId="4"/>
    <cellStyle name="Comma [0] 2 10" xfId="114"/>
    <cellStyle name="Comma [0] 2 11" xfId="115"/>
    <cellStyle name="Comma [0] 2 12" xfId="116"/>
    <cellStyle name="Comma [0] 2 13" xfId="117"/>
    <cellStyle name="Comma [0] 2 14" xfId="118"/>
    <cellStyle name="Comma [0] 2 15" xfId="119"/>
    <cellStyle name="Comma [0] 2 16" xfId="120"/>
    <cellStyle name="Comma [0] 2 17" xfId="121"/>
    <cellStyle name="Comma [0] 2 18" xfId="122"/>
    <cellStyle name="Comma [0] 2 19" xfId="123"/>
    <cellStyle name="Comma [0] 2 2" xfId="5"/>
    <cellStyle name="Comma [0] 2 20" xfId="124"/>
    <cellStyle name="Comma [0] 2 21" xfId="125"/>
    <cellStyle name="Comma [0] 2 22" xfId="126"/>
    <cellStyle name="Comma [0] 2 23" xfId="127"/>
    <cellStyle name="Comma [0] 2 24" xfId="128"/>
    <cellStyle name="Comma [0] 2 25" xfId="129"/>
    <cellStyle name="Comma [0] 2 26" xfId="130"/>
    <cellStyle name="Comma [0] 2 27" xfId="131"/>
    <cellStyle name="Comma [0] 2 28" xfId="132"/>
    <cellStyle name="Comma [0] 2 29" xfId="133"/>
    <cellStyle name="Comma [0] 2 3" xfId="134"/>
    <cellStyle name="Comma [0] 2 30" xfId="135"/>
    <cellStyle name="Comma [0] 2 31" xfId="136"/>
    <cellStyle name="Comma [0] 2 32" xfId="137"/>
    <cellStyle name="Comma [0] 2 33" xfId="138"/>
    <cellStyle name="Comma [0] 2 34" xfId="139"/>
    <cellStyle name="Comma [0] 2 35" xfId="140"/>
    <cellStyle name="Comma [0] 2 36" xfId="141"/>
    <cellStyle name="Comma [0] 2 37" xfId="142"/>
    <cellStyle name="Comma [0] 2 38" xfId="143"/>
    <cellStyle name="Comma [0] 2 39" xfId="144"/>
    <cellStyle name="Comma [0] 2 4" xfId="145"/>
    <cellStyle name="Comma [0] 2 40" xfId="146"/>
    <cellStyle name="Comma [0] 2 41" xfId="147"/>
    <cellStyle name="Comma [0] 2 42" xfId="148"/>
    <cellStyle name="Comma [0] 2 43" xfId="149"/>
    <cellStyle name="Comma [0] 2 44" xfId="150"/>
    <cellStyle name="Comma [0] 2 45" xfId="151"/>
    <cellStyle name="Comma [0] 2 46" xfId="152"/>
    <cellStyle name="Comma [0] 2 47" xfId="153"/>
    <cellStyle name="Comma [0] 2 48" xfId="154"/>
    <cellStyle name="Comma [0] 2 49" xfId="155"/>
    <cellStyle name="Comma [0] 2 5" xfId="156"/>
    <cellStyle name="Comma [0] 2 50" xfId="157"/>
    <cellStyle name="Comma [0] 2 51" xfId="158"/>
    <cellStyle name="Comma [0] 2 52" xfId="159"/>
    <cellStyle name="Comma [0] 2 53" xfId="160"/>
    <cellStyle name="Comma [0] 2 54" xfId="161"/>
    <cellStyle name="Comma [0] 2 55" xfId="162"/>
    <cellStyle name="Comma [0] 2 56" xfId="163"/>
    <cellStyle name="Comma [0] 2 57" xfId="164"/>
    <cellStyle name="Comma [0] 2 58" xfId="165"/>
    <cellStyle name="Comma [0] 2 59" xfId="166"/>
    <cellStyle name="Comma [0] 2 6" xfId="167"/>
    <cellStyle name="Comma [0] 2 60" xfId="168"/>
    <cellStyle name="Comma [0] 2 61" xfId="169"/>
    <cellStyle name="Comma [0] 2 62" xfId="170"/>
    <cellStyle name="Comma [0] 2 63" xfId="171"/>
    <cellStyle name="Comma [0] 2 7" xfId="172"/>
    <cellStyle name="Comma [0] 2 8" xfId="173"/>
    <cellStyle name="Comma [0] 2 9" xfId="174"/>
    <cellStyle name="Comma 10" xfId="51"/>
    <cellStyle name="Comma 11" xfId="175"/>
    <cellStyle name="Comma 11 10" xfId="176"/>
    <cellStyle name="Comma 11 11" xfId="177"/>
    <cellStyle name="Comma 11 12" xfId="178"/>
    <cellStyle name="Comma 11 13" xfId="179"/>
    <cellStyle name="Comma 11 14" xfId="180"/>
    <cellStyle name="Comma 11 15" xfId="181"/>
    <cellStyle name="Comma 11 16" xfId="182"/>
    <cellStyle name="Comma 11 17" xfId="183"/>
    <cellStyle name="Comma 11 18" xfId="184"/>
    <cellStyle name="Comma 11 19" xfId="185"/>
    <cellStyle name="Comma 11 2" xfId="186"/>
    <cellStyle name="Comma 11 20" xfId="187"/>
    <cellStyle name="Comma 11 21" xfId="188"/>
    <cellStyle name="Comma 11 22" xfId="189"/>
    <cellStyle name="Comma 11 23" xfId="190"/>
    <cellStyle name="Comma 11 24" xfId="191"/>
    <cellStyle name="Comma 11 25" xfId="192"/>
    <cellStyle name="Comma 11 26" xfId="193"/>
    <cellStyle name="Comma 11 27" xfId="194"/>
    <cellStyle name="Comma 11 28" xfId="195"/>
    <cellStyle name="Comma 11 29" xfId="196"/>
    <cellStyle name="Comma 11 3" xfId="197"/>
    <cellStyle name="Comma 11 30" xfId="198"/>
    <cellStyle name="Comma 11 31" xfId="199"/>
    <cellStyle name="Comma 11 32" xfId="200"/>
    <cellStyle name="Comma 11 33" xfId="201"/>
    <cellStyle name="Comma 11 34" xfId="202"/>
    <cellStyle name="Comma 11 35" xfId="203"/>
    <cellStyle name="Comma 11 36" xfId="204"/>
    <cellStyle name="Comma 11 37" xfId="205"/>
    <cellStyle name="Comma 11 38" xfId="206"/>
    <cellStyle name="Comma 11 39" xfId="207"/>
    <cellStyle name="Comma 11 4" xfId="208"/>
    <cellStyle name="Comma 11 40" xfId="209"/>
    <cellStyle name="Comma 11 41" xfId="210"/>
    <cellStyle name="Comma 11 42" xfId="211"/>
    <cellStyle name="Comma 11 43" xfId="212"/>
    <cellStyle name="Comma 11 44" xfId="213"/>
    <cellStyle name="Comma 11 45" xfId="214"/>
    <cellStyle name="Comma 11 46" xfId="215"/>
    <cellStyle name="Comma 11 47" xfId="216"/>
    <cellStyle name="Comma 11 48" xfId="217"/>
    <cellStyle name="Comma 11 49" xfId="218"/>
    <cellStyle name="Comma 11 5" xfId="219"/>
    <cellStyle name="Comma 11 50" xfId="220"/>
    <cellStyle name="Comma 11 51" xfId="221"/>
    <cellStyle name="Comma 11 52" xfId="222"/>
    <cellStyle name="Comma 11 53" xfId="223"/>
    <cellStyle name="Comma 11 54" xfId="224"/>
    <cellStyle name="Comma 11 55" xfId="225"/>
    <cellStyle name="Comma 11 56" xfId="226"/>
    <cellStyle name="Comma 11 57" xfId="227"/>
    <cellStyle name="Comma 11 58" xfId="228"/>
    <cellStyle name="Comma 11 59" xfId="229"/>
    <cellStyle name="Comma 11 6" xfId="230"/>
    <cellStyle name="Comma 11 60" xfId="231"/>
    <cellStyle name="Comma 11 61" xfId="232"/>
    <cellStyle name="Comma 11 62" xfId="233"/>
    <cellStyle name="Comma 11 63" xfId="234"/>
    <cellStyle name="Comma 11 7" xfId="235"/>
    <cellStyle name="Comma 11 8" xfId="236"/>
    <cellStyle name="Comma 11 9" xfId="237"/>
    <cellStyle name="Comma 12" xfId="238"/>
    <cellStyle name="Comma 12 10" xfId="239"/>
    <cellStyle name="Comma 12 11" xfId="240"/>
    <cellStyle name="Comma 12 12" xfId="241"/>
    <cellStyle name="Comma 12 13" xfId="242"/>
    <cellStyle name="Comma 12 14" xfId="243"/>
    <cellStyle name="Comma 12 15" xfId="244"/>
    <cellStyle name="Comma 12 16" xfId="245"/>
    <cellStyle name="Comma 12 17" xfId="246"/>
    <cellStyle name="Comma 12 18" xfId="247"/>
    <cellStyle name="Comma 12 19" xfId="248"/>
    <cellStyle name="Comma 12 2" xfId="249"/>
    <cellStyle name="Comma 12 20" xfId="250"/>
    <cellStyle name="Comma 12 21" xfId="251"/>
    <cellStyle name="Comma 12 22" xfId="252"/>
    <cellStyle name="Comma 12 23" xfId="253"/>
    <cellStyle name="Comma 12 24" xfId="254"/>
    <cellStyle name="Comma 12 25" xfId="255"/>
    <cellStyle name="Comma 12 26" xfId="256"/>
    <cellStyle name="Comma 12 27" xfId="257"/>
    <cellStyle name="Comma 12 28" xfId="258"/>
    <cellStyle name="Comma 12 29" xfId="259"/>
    <cellStyle name="Comma 12 3" xfId="260"/>
    <cellStyle name="Comma 12 30" xfId="261"/>
    <cellStyle name="Comma 12 31" xfId="262"/>
    <cellStyle name="Comma 12 32" xfId="263"/>
    <cellStyle name="Comma 12 33" xfId="264"/>
    <cellStyle name="Comma 12 34" xfId="265"/>
    <cellStyle name="Comma 12 35" xfId="266"/>
    <cellStyle name="Comma 12 36" xfId="267"/>
    <cellStyle name="Comma 12 37" xfId="268"/>
    <cellStyle name="Comma 12 38" xfId="269"/>
    <cellStyle name="Comma 12 39" xfId="270"/>
    <cellStyle name="Comma 12 4" xfId="271"/>
    <cellStyle name="Comma 12 40" xfId="272"/>
    <cellStyle name="Comma 12 41" xfId="273"/>
    <cellStyle name="Comma 12 42" xfId="274"/>
    <cellStyle name="Comma 12 43" xfId="275"/>
    <cellStyle name="Comma 12 44" xfId="276"/>
    <cellStyle name="Comma 12 45" xfId="277"/>
    <cellStyle name="Comma 12 46" xfId="278"/>
    <cellStyle name="Comma 12 47" xfId="279"/>
    <cellStyle name="Comma 12 48" xfId="280"/>
    <cellStyle name="Comma 12 49" xfId="281"/>
    <cellStyle name="Comma 12 5" xfId="282"/>
    <cellStyle name="Comma 12 50" xfId="283"/>
    <cellStyle name="Comma 12 51" xfId="284"/>
    <cellStyle name="Comma 12 52" xfId="285"/>
    <cellStyle name="Comma 12 53" xfId="286"/>
    <cellStyle name="Comma 12 54" xfId="287"/>
    <cellStyle name="Comma 12 55" xfId="288"/>
    <cellStyle name="Comma 12 56" xfId="289"/>
    <cellStyle name="Comma 12 57" xfId="290"/>
    <cellStyle name="Comma 12 58" xfId="291"/>
    <cellStyle name="Comma 12 59" xfId="292"/>
    <cellStyle name="Comma 12 6" xfId="293"/>
    <cellStyle name="Comma 12 60" xfId="294"/>
    <cellStyle name="Comma 12 61" xfId="295"/>
    <cellStyle name="Comma 12 62" xfId="296"/>
    <cellStyle name="Comma 12 63" xfId="297"/>
    <cellStyle name="Comma 12 64" xfId="298"/>
    <cellStyle name="Comma 12 7" xfId="299"/>
    <cellStyle name="Comma 12 8" xfId="300"/>
    <cellStyle name="Comma 12 9" xfId="301"/>
    <cellStyle name="Comma 13" xfId="302"/>
    <cellStyle name="Comma 14" xfId="303"/>
    <cellStyle name="Comma 14 10" xfId="304"/>
    <cellStyle name="Comma 14 11" xfId="305"/>
    <cellStyle name="Comma 14 12" xfId="306"/>
    <cellStyle name="Comma 14 13" xfId="307"/>
    <cellStyle name="Comma 14 14" xfId="308"/>
    <cellStyle name="Comma 14 15" xfId="309"/>
    <cellStyle name="Comma 14 16" xfId="310"/>
    <cellStyle name="Comma 14 17" xfId="311"/>
    <cellStyle name="Comma 14 18" xfId="312"/>
    <cellStyle name="Comma 14 19" xfId="313"/>
    <cellStyle name="Comma 14 2" xfId="314"/>
    <cellStyle name="Comma 14 20" xfId="315"/>
    <cellStyle name="Comma 14 21" xfId="316"/>
    <cellStyle name="Comma 14 22" xfId="317"/>
    <cellStyle name="Comma 14 23" xfId="318"/>
    <cellStyle name="Comma 14 24" xfId="319"/>
    <cellStyle name="Comma 14 25" xfId="320"/>
    <cellStyle name="Comma 14 26" xfId="321"/>
    <cellStyle name="Comma 14 27" xfId="322"/>
    <cellStyle name="Comma 14 28" xfId="323"/>
    <cellStyle name="Comma 14 29" xfId="324"/>
    <cellStyle name="Comma 14 3" xfId="325"/>
    <cellStyle name="Comma 14 30" xfId="326"/>
    <cellStyle name="Comma 14 31" xfId="327"/>
    <cellStyle name="Comma 14 32" xfId="328"/>
    <cellStyle name="Comma 14 33" xfId="329"/>
    <cellStyle name="Comma 14 34" xfId="330"/>
    <cellStyle name="Comma 14 35" xfId="331"/>
    <cellStyle name="Comma 14 36" xfId="332"/>
    <cellStyle name="Comma 14 37" xfId="333"/>
    <cellStyle name="Comma 14 38" xfId="334"/>
    <cellStyle name="Comma 14 39" xfId="335"/>
    <cellStyle name="Comma 14 4" xfId="336"/>
    <cellStyle name="Comma 14 40" xfId="337"/>
    <cellStyle name="Comma 14 41" xfId="338"/>
    <cellStyle name="Comma 14 42" xfId="339"/>
    <cellStyle name="Comma 14 43" xfId="340"/>
    <cellStyle name="Comma 14 44" xfId="341"/>
    <cellStyle name="Comma 14 45" xfId="342"/>
    <cellStyle name="Comma 14 46" xfId="343"/>
    <cellStyle name="Comma 14 47" xfId="344"/>
    <cellStyle name="Comma 14 48" xfId="345"/>
    <cellStyle name="Comma 14 49" xfId="346"/>
    <cellStyle name="Comma 14 5" xfId="347"/>
    <cellStyle name="Comma 14 50" xfId="348"/>
    <cellStyle name="Comma 14 51" xfId="349"/>
    <cellStyle name="Comma 14 52" xfId="350"/>
    <cellStyle name="Comma 14 53" xfId="351"/>
    <cellStyle name="Comma 14 54" xfId="352"/>
    <cellStyle name="Comma 14 55" xfId="353"/>
    <cellStyle name="Comma 14 56" xfId="354"/>
    <cellStyle name="Comma 14 57" xfId="355"/>
    <cellStyle name="Comma 14 58" xfId="356"/>
    <cellStyle name="Comma 14 59" xfId="357"/>
    <cellStyle name="Comma 14 6" xfId="358"/>
    <cellStyle name="Comma 14 60" xfId="359"/>
    <cellStyle name="Comma 14 61" xfId="360"/>
    <cellStyle name="Comma 14 62" xfId="361"/>
    <cellStyle name="Comma 14 63" xfId="362"/>
    <cellStyle name="Comma 14 7" xfId="363"/>
    <cellStyle name="Comma 14 8" xfId="364"/>
    <cellStyle name="Comma 14 9" xfId="365"/>
    <cellStyle name="Comma 15" xfId="366"/>
    <cellStyle name="Comma 15 10" xfId="367"/>
    <cellStyle name="Comma 15 11" xfId="368"/>
    <cellStyle name="Comma 15 12" xfId="369"/>
    <cellStyle name="Comma 15 13" xfId="370"/>
    <cellStyle name="Comma 15 14" xfId="371"/>
    <cellStyle name="Comma 15 15" xfId="372"/>
    <cellStyle name="Comma 15 16" xfId="373"/>
    <cellStyle name="Comma 15 17" xfId="374"/>
    <cellStyle name="Comma 15 18" xfId="375"/>
    <cellStyle name="Comma 15 19" xfId="376"/>
    <cellStyle name="Comma 15 2" xfId="377"/>
    <cellStyle name="Comma 15 20" xfId="378"/>
    <cellStyle name="Comma 15 21" xfId="379"/>
    <cellStyle name="Comma 15 22" xfId="380"/>
    <cellStyle name="Comma 15 23" xfId="381"/>
    <cellStyle name="Comma 15 24" xfId="382"/>
    <cellStyle name="Comma 15 25" xfId="383"/>
    <cellStyle name="Comma 15 26" xfId="384"/>
    <cellStyle name="Comma 15 27" xfId="385"/>
    <cellStyle name="Comma 15 28" xfId="386"/>
    <cellStyle name="Comma 15 29" xfId="387"/>
    <cellStyle name="Comma 15 3" xfId="388"/>
    <cellStyle name="Comma 15 3 10" xfId="389"/>
    <cellStyle name="Comma 15 3 11" xfId="390"/>
    <cellStyle name="Comma 15 3 12" xfId="391"/>
    <cellStyle name="Comma 15 3 13" xfId="392"/>
    <cellStyle name="Comma 15 3 14" xfId="393"/>
    <cellStyle name="Comma 15 3 15" xfId="394"/>
    <cellStyle name="Comma 15 3 16" xfId="395"/>
    <cellStyle name="Comma 15 3 17" xfId="396"/>
    <cellStyle name="Comma 15 3 18" xfId="397"/>
    <cellStyle name="Comma 15 3 19" xfId="398"/>
    <cellStyle name="Comma 15 3 2" xfId="399"/>
    <cellStyle name="Comma 15 3 20" xfId="400"/>
    <cellStyle name="Comma 15 3 21" xfId="401"/>
    <cellStyle name="Comma 15 3 22" xfId="402"/>
    <cellStyle name="Comma 15 3 23" xfId="403"/>
    <cellStyle name="Comma 15 3 24" xfId="404"/>
    <cellStyle name="Comma 15 3 25" xfId="405"/>
    <cellStyle name="Comma 15 3 26" xfId="406"/>
    <cellStyle name="Comma 15 3 3" xfId="407"/>
    <cellStyle name="Comma 15 3 4" xfId="408"/>
    <cellStyle name="Comma 15 3 5" xfId="409"/>
    <cellStyle name="Comma 15 3 6" xfId="410"/>
    <cellStyle name="Comma 15 3 7" xfId="411"/>
    <cellStyle name="Comma 15 3 8" xfId="412"/>
    <cellStyle name="Comma 15 3 9" xfId="413"/>
    <cellStyle name="Comma 15 30" xfId="414"/>
    <cellStyle name="Comma 15 31" xfId="415"/>
    <cellStyle name="Comma 15 32" xfId="416"/>
    <cellStyle name="Comma 15 33" xfId="417"/>
    <cellStyle name="Comma 15 34" xfId="418"/>
    <cellStyle name="Comma 15 35" xfId="419"/>
    <cellStyle name="Comma 15 36" xfId="420"/>
    <cellStyle name="Comma 15 37" xfId="421"/>
    <cellStyle name="Comma 15 38" xfId="422"/>
    <cellStyle name="Comma 15 39" xfId="423"/>
    <cellStyle name="Comma 15 4" xfId="424"/>
    <cellStyle name="Comma 15 40" xfId="425"/>
    <cellStyle name="Comma 15 41" xfId="426"/>
    <cellStyle name="Comma 15 42" xfId="427"/>
    <cellStyle name="Comma 15 43" xfId="428"/>
    <cellStyle name="Comma 15 44" xfId="429"/>
    <cellStyle name="Comma 15 45" xfId="430"/>
    <cellStyle name="Comma 15 46" xfId="431"/>
    <cellStyle name="Comma 15 47" xfId="432"/>
    <cellStyle name="Comma 15 48" xfId="433"/>
    <cellStyle name="Comma 15 49" xfId="434"/>
    <cellStyle name="Comma 15 5" xfId="435"/>
    <cellStyle name="Comma 15 5 10" xfId="436"/>
    <cellStyle name="Comma 15 5 11" xfId="437"/>
    <cellStyle name="Comma 15 5 12" xfId="438"/>
    <cellStyle name="Comma 15 5 13" xfId="439"/>
    <cellStyle name="Comma 15 5 14" xfId="440"/>
    <cellStyle name="Comma 15 5 15" xfId="441"/>
    <cellStyle name="Comma 15 5 16" xfId="442"/>
    <cellStyle name="Comma 15 5 17" xfId="443"/>
    <cellStyle name="Comma 15 5 18" xfId="444"/>
    <cellStyle name="Comma 15 5 19" xfId="445"/>
    <cellStyle name="Comma 15 5 2" xfId="446"/>
    <cellStyle name="Comma 15 5 20" xfId="447"/>
    <cellStyle name="Comma 15 5 21" xfId="448"/>
    <cellStyle name="Comma 15 5 22" xfId="449"/>
    <cellStyle name="Comma 15 5 23" xfId="450"/>
    <cellStyle name="Comma 15 5 24" xfId="451"/>
    <cellStyle name="Comma 15 5 25" xfId="452"/>
    <cellStyle name="Comma 15 5 26" xfId="453"/>
    <cellStyle name="Comma 15 5 27" xfId="454"/>
    <cellStyle name="Comma 15 5 28" xfId="455"/>
    <cellStyle name="Comma 15 5 29" xfId="456"/>
    <cellStyle name="Comma 15 5 3" xfId="457"/>
    <cellStyle name="Comma 15 5 30" xfId="458"/>
    <cellStyle name="Comma 15 5 31" xfId="459"/>
    <cellStyle name="Comma 15 5 32" xfId="460"/>
    <cellStyle name="Comma 15 5 33" xfId="461"/>
    <cellStyle name="Comma 15 5 34" xfId="462"/>
    <cellStyle name="Comma 15 5 35" xfId="463"/>
    <cellStyle name="Comma 15 5 36" xfId="464"/>
    <cellStyle name="Comma 15 5 37" xfId="465"/>
    <cellStyle name="Comma 15 5 38" xfId="466"/>
    <cellStyle name="Comma 15 5 39" xfId="467"/>
    <cellStyle name="Comma 15 5 4" xfId="468"/>
    <cellStyle name="Comma 15 5 40" xfId="469"/>
    <cellStyle name="Comma 15 5 41" xfId="470"/>
    <cellStyle name="Comma 15 5 42" xfId="471"/>
    <cellStyle name="Comma 15 5 43" xfId="472"/>
    <cellStyle name="Comma 15 5 44" xfId="473"/>
    <cellStyle name="Comma 15 5 45" xfId="474"/>
    <cellStyle name="Comma 15 5 46" xfId="475"/>
    <cellStyle name="Comma 15 5 47" xfId="476"/>
    <cellStyle name="Comma 15 5 48" xfId="477"/>
    <cellStyle name="Comma 15 5 49" xfId="478"/>
    <cellStyle name="Comma 15 5 5" xfId="479"/>
    <cellStyle name="Comma 15 5 50" xfId="480"/>
    <cellStyle name="Comma 15 5 51" xfId="481"/>
    <cellStyle name="Comma 15 5 52" xfId="482"/>
    <cellStyle name="Comma 15 5 53" xfId="483"/>
    <cellStyle name="Comma 15 5 54" xfId="484"/>
    <cellStyle name="Comma 15 5 55" xfId="485"/>
    <cellStyle name="Comma 15 5 56" xfId="486"/>
    <cellStyle name="Comma 15 5 57" xfId="487"/>
    <cellStyle name="Comma 15 5 58" xfId="488"/>
    <cellStyle name="Comma 15 5 59" xfId="489"/>
    <cellStyle name="Comma 15 5 6" xfId="490"/>
    <cellStyle name="Comma 15 5 60" xfId="491"/>
    <cellStyle name="Comma 15 5 61" xfId="492"/>
    <cellStyle name="Comma 15 5 62" xfId="493"/>
    <cellStyle name="Comma 15 5 63" xfId="494"/>
    <cellStyle name="Comma 15 5 64" xfId="495"/>
    <cellStyle name="Comma 15 5 65" xfId="496"/>
    <cellStyle name="Comma 15 5 66" xfId="497"/>
    <cellStyle name="Comma 15 5 67" xfId="498"/>
    <cellStyle name="Comma 15 5 68" xfId="499"/>
    <cellStyle name="Comma 15 5 69" xfId="500"/>
    <cellStyle name="Comma 15 5 7" xfId="501"/>
    <cellStyle name="Comma 15 5 70" xfId="502"/>
    <cellStyle name="Comma 15 5 71" xfId="503"/>
    <cellStyle name="Comma 15 5 8" xfId="504"/>
    <cellStyle name="Comma 15 5 9" xfId="505"/>
    <cellStyle name="Comma 15 50" xfId="506"/>
    <cellStyle name="Comma 15 51" xfId="507"/>
    <cellStyle name="Comma 15 52" xfId="508"/>
    <cellStyle name="Comma 15 53" xfId="509"/>
    <cellStyle name="Comma 15 54" xfId="510"/>
    <cellStyle name="Comma 15 55" xfId="511"/>
    <cellStyle name="Comma 15 56" xfId="512"/>
    <cellStyle name="Comma 15 57" xfId="513"/>
    <cellStyle name="Comma 15 58" xfId="514"/>
    <cellStyle name="Comma 15 59" xfId="515"/>
    <cellStyle name="Comma 15 6" xfId="516"/>
    <cellStyle name="Comma 15 60" xfId="517"/>
    <cellStyle name="Comma 15 60 2" xfId="518"/>
    <cellStyle name="Comma 15 60 3" xfId="519"/>
    <cellStyle name="Comma 15 60 3 2" xfId="520"/>
    <cellStyle name="Comma 15 61" xfId="521"/>
    <cellStyle name="Comma 15 62" xfId="522"/>
    <cellStyle name="Comma 15 63" xfId="523"/>
    <cellStyle name="Comma 15 64" xfId="524"/>
    <cellStyle name="Comma 15 65" xfId="525"/>
    <cellStyle name="Comma 15 66" xfId="526"/>
    <cellStyle name="Comma 15 67" xfId="527"/>
    <cellStyle name="Comma 15 68" xfId="528"/>
    <cellStyle name="Comma 15 69" xfId="529"/>
    <cellStyle name="Comma 15 7" xfId="530"/>
    <cellStyle name="Comma 15 70" xfId="531"/>
    <cellStyle name="Comma 15 71" xfId="532"/>
    <cellStyle name="Comma 15 72" xfId="533"/>
    <cellStyle name="Comma 15 73" xfId="534"/>
    <cellStyle name="Comma 15 74" xfId="535"/>
    <cellStyle name="Comma 15 8" xfId="536"/>
    <cellStyle name="Comma 15 9" xfId="537"/>
    <cellStyle name="Comma 16" xfId="538"/>
    <cellStyle name="Comma 17" xfId="539"/>
    <cellStyle name="Comma 18" xfId="540"/>
    <cellStyle name="Comma 19" xfId="541"/>
    <cellStyle name="Comma 2" xfId="6"/>
    <cellStyle name="Comma 2 2" xfId="7"/>
    <cellStyle name="Comma 2 2 2" xfId="8"/>
    <cellStyle name="Comma 2 3" xfId="9"/>
    <cellStyle name="Comma 2 4" xfId="542"/>
    <cellStyle name="Comma 2 56" xfId="543"/>
    <cellStyle name="Comma 20" xfId="544"/>
    <cellStyle name="Comma 21" xfId="545"/>
    <cellStyle name="Comma 22" xfId="546"/>
    <cellStyle name="Comma 23" xfId="547"/>
    <cellStyle name="Comma 24" xfId="548"/>
    <cellStyle name="Comma 25" xfId="549"/>
    <cellStyle name="Comma 26" xfId="550"/>
    <cellStyle name="Comma 27" xfId="551"/>
    <cellStyle name="Comma 28" xfId="552"/>
    <cellStyle name="Comma 29" xfId="553"/>
    <cellStyle name="Comma 3" xfId="3"/>
    <cellStyle name="Comma 3 10" xfId="554"/>
    <cellStyle name="Comma 3 11" xfId="555"/>
    <cellStyle name="Comma 3 12" xfId="556"/>
    <cellStyle name="Comma 3 13" xfId="557"/>
    <cellStyle name="Comma 3 14" xfId="558"/>
    <cellStyle name="Comma 3 15" xfId="559"/>
    <cellStyle name="Comma 3 16" xfId="560"/>
    <cellStyle name="Comma 3 17" xfId="561"/>
    <cellStyle name="Comma 3 18" xfId="562"/>
    <cellStyle name="Comma 3 19" xfId="563"/>
    <cellStyle name="Comma 3 2" xfId="564"/>
    <cellStyle name="Comma 3 20" xfId="565"/>
    <cellStyle name="Comma 3 21" xfId="566"/>
    <cellStyle name="Comma 3 22" xfId="567"/>
    <cellStyle name="Comma 3 23" xfId="568"/>
    <cellStyle name="Comma 3 24" xfId="569"/>
    <cellStyle name="Comma 3 25" xfId="570"/>
    <cellStyle name="Comma 3 26" xfId="571"/>
    <cellStyle name="Comma 3 27" xfId="572"/>
    <cellStyle name="Comma 3 28" xfId="573"/>
    <cellStyle name="Comma 3 29" xfId="574"/>
    <cellStyle name="Comma 3 3" xfId="575"/>
    <cellStyle name="Comma 3 30" xfId="576"/>
    <cellStyle name="Comma 3 31" xfId="577"/>
    <cellStyle name="Comma 3 32" xfId="578"/>
    <cellStyle name="Comma 3 33" xfId="579"/>
    <cellStyle name="Comma 3 34" xfId="580"/>
    <cellStyle name="Comma 3 35" xfId="581"/>
    <cellStyle name="Comma 3 36" xfId="582"/>
    <cellStyle name="Comma 3 37" xfId="583"/>
    <cellStyle name="Comma 3 38" xfId="584"/>
    <cellStyle name="Comma 3 39" xfId="585"/>
    <cellStyle name="Comma 3 4" xfId="586"/>
    <cellStyle name="Comma 3 40" xfId="587"/>
    <cellStyle name="Comma 3 41" xfId="588"/>
    <cellStyle name="Comma 3 42" xfId="589"/>
    <cellStyle name="Comma 3 43" xfId="590"/>
    <cellStyle name="Comma 3 44" xfId="591"/>
    <cellStyle name="Comma 3 45" xfId="592"/>
    <cellStyle name="Comma 3 46" xfId="593"/>
    <cellStyle name="Comma 3 47" xfId="594"/>
    <cellStyle name="Comma 3 48" xfId="595"/>
    <cellStyle name="Comma 3 49" xfId="596"/>
    <cellStyle name="Comma 3 5" xfId="597"/>
    <cellStyle name="Comma 3 50" xfId="598"/>
    <cellStyle name="Comma 3 51" xfId="599"/>
    <cellStyle name="Comma 3 52" xfId="600"/>
    <cellStyle name="Comma 3 53" xfId="601"/>
    <cellStyle name="Comma 3 54" xfId="602"/>
    <cellStyle name="Comma 3 55" xfId="603"/>
    <cellStyle name="Comma 3 56" xfId="604"/>
    <cellStyle name="Comma 3 57" xfId="605"/>
    <cellStyle name="Comma 3 58" xfId="606"/>
    <cellStyle name="Comma 3 59" xfId="607"/>
    <cellStyle name="Comma 3 6" xfId="608"/>
    <cellStyle name="Comma 3 60" xfId="609"/>
    <cellStyle name="Comma 3 61" xfId="610"/>
    <cellStyle name="Comma 3 62" xfId="611"/>
    <cellStyle name="Comma 3 63" xfId="612"/>
    <cellStyle name="Comma 3 64" xfId="613"/>
    <cellStyle name="Comma 3 7" xfId="614"/>
    <cellStyle name="Comma 3 8" xfId="615"/>
    <cellStyle name="Comma 3 9" xfId="616"/>
    <cellStyle name="Comma 30" xfId="617"/>
    <cellStyle name="Comma 31" xfId="618"/>
    <cellStyle name="Comma 32" xfId="619"/>
    <cellStyle name="Comma 33" xfId="620"/>
    <cellStyle name="Comma 34" xfId="621"/>
    <cellStyle name="Comma 35" xfId="622"/>
    <cellStyle name="Comma 36" xfId="623"/>
    <cellStyle name="Comma 37" xfId="624"/>
    <cellStyle name="Comma 4" xfId="46"/>
    <cellStyle name="Comma 4 10" xfId="625"/>
    <cellStyle name="Comma 4 11" xfId="626"/>
    <cellStyle name="Comma 4 12" xfId="627"/>
    <cellStyle name="Comma 4 13" xfId="628"/>
    <cellStyle name="Comma 4 14" xfId="629"/>
    <cellStyle name="Comma 4 15" xfId="630"/>
    <cellStyle name="Comma 4 16" xfId="631"/>
    <cellStyle name="Comma 4 17" xfId="632"/>
    <cellStyle name="Comma 4 18" xfId="633"/>
    <cellStyle name="Comma 4 19" xfId="634"/>
    <cellStyle name="Comma 4 2" xfId="635"/>
    <cellStyle name="Comma 4 20" xfId="636"/>
    <cellStyle name="Comma 4 21" xfId="637"/>
    <cellStyle name="Comma 4 22" xfId="638"/>
    <cellStyle name="Comma 4 23" xfId="639"/>
    <cellStyle name="Comma 4 24" xfId="640"/>
    <cellStyle name="Comma 4 25" xfId="641"/>
    <cellStyle name="Comma 4 26" xfId="642"/>
    <cellStyle name="Comma 4 27" xfId="643"/>
    <cellStyle name="Comma 4 28" xfId="644"/>
    <cellStyle name="Comma 4 29" xfId="645"/>
    <cellStyle name="Comma 4 3" xfId="646"/>
    <cellStyle name="Comma 4 30" xfId="647"/>
    <cellStyle name="Comma 4 31" xfId="648"/>
    <cellStyle name="Comma 4 32" xfId="649"/>
    <cellStyle name="Comma 4 33" xfId="650"/>
    <cellStyle name="Comma 4 34" xfId="651"/>
    <cellStyle name="Comma 4 35" xfId="652"/>
    <cellStyle name="Comma 4 36" xfId="653"/>
    <cellStyle name="Comma 4 37" xfId="654"/>
    <cellStyle name="Comma 4 38" xfId="655"/>
    <cellStyle name="Comma 4 39" xfId="656"/>
    <cellStyle name="Comma 4 4" xfId="657"/>
    <cellStyle name="Comma 4 40" xfId="658"/>
    <cellStyle name="Comma 4 41" xfId="659"/>
    <cellStyle name="Comma 4 42" xfId="660"/>
    <cellStyle name="Comma 4 43" xfId="661"/>
    <cellStyle name="Comma 4 44" xfId="662"/>
    <cellStyle name="Comma 4 45" xfId="663"/>
    <cellStyle name="Comma 4 46" xfId="664"/>
    <cellStyle name="Comma 4 47" xfId="665"/>
    <cellStyle name="Comma 4 48" xfId="666"/>
    <cellStyle name="Comma 4 49" xfId="667"/>
    <cellStyle name="Comma 4 5" xfId="668"/>
    <cellStyle name="Comma 4 50" xfId="669"/>
    <cellStyle name="Comma 4 51" xfId="670"/>
    <cellStyle name="Comma 4 52" xfId="671"/>
    <cellStyle name="Comma 4 53" xfId="672"/>
    <cellStyle name="Comma 4 54" xfId="673"/>
    <cellStyle name="Comma 4 55" xfId="674"/>
    <cellStyle name="Comma 4 56" xfId="675"/>
    <cellStyle name="Comma 4 57" xfId="676"/>
    <cellStyle name="Comma 4 58" xfId="677"/>
    <cellStyle name="Comma 4 59" xfId="678"/>
    <cellStyle name="Comma 4 6" xfId="679"/>
    <cellStyle name="Comma 4 60" xfId="680"/>
    <cellStyle name="Comma 4 61" xfId="681"/>
    <cellStyle name="Comma 4 62" xfId="682"/>
    <cellStyle name="Comma 4 63" xfId="683"/>
    <cellStyle name="Comma 4 7" xfId="684"/>
    <cellStyle name="Comma 4 8" xfId="685"/>
    <cellStyle name="Comma 4 9" xfId="686"/>
    <cellStyle name="Comma 5" xfId="59"/>
    <cellStyle name="Comma 5 10" xfId="687"/>
    <cellStyle name="Comma 5 11" xfId="688"/>
    <cellStyle name="Comma 5 12" xfId="689"/>
    <cellStyle name="Comma 5 13" xfId="690"/>
    <cellStyle name="Comma 5 14" xfId="691"/>
    <cellStyle name="Comma 5 15" xfId="692"/>
    <cellStyle name="Comma 5 16" xfId="693"/>
    <cellStyle name="Comma 5 17" xfId="694"/>
    <cellStyle name="Comma 5 18" xfId="695"/>
    <cellStyle name="Comma 5 19" xfId="696"/>
    <cellStyle name="Comma 5 2" xfId="697"/>
    <cellStyle name="Comma 5 20" xfId="698"/>
    <cellStyle name="Comma 5 21" xfId="699"/>
    <cellStyle name="Comma 5 22" xfId="700"/>
    <cellStyle name="Comma 5 23" xfId="701"/>
    <cellStyle name="Comma 5 24" xfId="702"/>
    <cellStyle name="Comma 5 25" xfId="703"/>
    <cellStyle name="Comma 5 26" xfId="704"/>
    <cellStyle name="Comma 5 27" xfId="705"/>
    <cellStyle name="Comma 5 28" xfId="706"/>
    <cellStyle name="Comma 5 29" xfId="707"/>
    <cellStyle name="Comma 5 3" xfId="708"/>
    <cellStyle name="Comma 5 30" xfId="709"/>
    <cellStyle name="Comma 5 31" xfId="710"/>
    <cellStyle name="Comma 5 32" xfId="711"/>
    <cellStyle name="Comma 5 33" xfId="712"/>
    <cellStyle name="Comma 5 34" xfId="713"/>
    <cellStyle name="Comma 5 35" xfId="714"/>
    <cellStyle name="Comma 5 36" xfId="715"/>
    <cellStyle name="Comma 5 37" xfId="716"/>
    <cellStyle name="Comma 5 38" xfId="717"/>
    <cellStyle name="Comma 5 39" xfId="718"/>
    <cellStyle name="Comma 5 4" xfId="719"/>
    <cellStyle name="Comma 5 40" xfId="720"/>
    <cellStyle name="Comma 5 41" xfId="721"/>
    <cellStyle name="Comma 5 42" xfId="722"/>
    <cellStyle name="Comma 5 43" xfId="723"/>
    <cellStyle name="Comma 5 44" xfId="724"/>
    <cellStyle name="Comma 5 45" xfId="725"/>
    <cellStyle name="Comma 5 46" xfId="726"/>
    <cellStyle name="Comma 5 47" xfId="727"/>
    <cellStyle name="Comma 5 48" xfId="728"/>
    <cellStyle name="Comma 5 49" xfId="729"/>
    <cellStyle name="Comma 5 5" xfId="730"/>
    <cellStyle name="Comma 5 50" xfId="731"/>
    <cellStyle name="Comma 5 51" xfId="732"/>
    <cellStyle name="Comma 5 52" xfId="733"/>
    <cellStyle name="Comma 5 53" xfId="734"/>
    <cellStyle name="Comma 5 54" xfId="735"/>
    <cellStyle name="Comma 5 55" xfId="736"/>
    <cellStyle name="Comma 5 56" xfId="737"/>
    <cellStyle name="Comma 5 57" xfId="738"/>
    <cellStyle name="Comma 5 58" xfId="739"/>
    <cellStyle name="Comma 5 59" xfId="740"/>
    <cellStyle name="Comma 5 6" xfId="741"/>
    <cellStyle name="Comma 5 60" xfId="742"/>
    <cellStyle name="Comma 5 61" xfId="743"/>
    <cellStyle name="Comma 5 62" xfId="744"/>
    <cellStyle name="Comma 5 63" xfId="745"/>
    <cellStyle name="Comma 5 7" xfId="746"/>
    <cellStyle name="Comma 5 8" xfId="747"/>
    <cellStyle name="Comma 5 9" xfId="748"/>
    <cellStyle name="Comma 6" xfId="60"/>
    <cellStyle name="Comma 6 10" xfId="749"/>
    <cellStyle name="Comma 6 11" xfId="750"/>
    <cellStyle name="Comma 6 12" xfId="751"/>
    <cellStyle name="Comma 6 13" xfId="752"/>
    <cellStyle name="Comma 6 14" xfId="753"/>
    <cellStyle name="Comma 6 15" xfId="754"/>
    <cellStyle name="Comma 6 16" xfId="755"/>
    <cellStyle name="Comma 6 17" xfId="756"/>
    <cellStyle name="Comma 6 18" xfId="757"/>
    <cellStyle name="Comma 6 19" xfId="758"/>
    <cellStyle name="Comma 6 2" xfId="759"/>
    <cellStyle name="Comma 6 20" xfId="760"/>
    <cellStyle name="Comma 6 21" xfId="761"/>
    <cellStyle name="Comma 6 22" xfId="762"/>
    <cellStyle name="Comma 6 23" xfId="763"/>
    <cellStyle name="Comma 6 24" xfId="764"/>
    <cellStyle name="Comma 6 25" xfId="765"/>
    <cellStyle name="Comma 6 26" xfId="766"/>
    <cellStyle name="Comma 6 27" xfId="767"/>
    <cellStyle name="Comma 6 28" xfId="768"/>
    <cellStyle name="Comma 6 29" xfId="769"/>
    <cellStyle name="Comma 6 3" xfId="770"/>
    <cellStyle name="Comma 6 30" xfId="771"/>
    <cellStyle name="Comma 6 31" xfId="772"/>
    <cellStyle name="Comma 6 32" xfId="773"/>
    <cellStyle name="Comma 6 33" xfId="774"/>
    <cellStyle name="Comma 6 34" xfId="775"/>
    <cellStyle name="Comma 6 35" xfId="776"/>
    <cellStyle name="Comma 6 36" xfId="777"/>
    <cellStyle name="Comma 6 37" xfId="778"/>
    <cellStyle name="Comma 6 38" xfId="779"/>
    <cellStyle name="Comma 6 39" xfId="780"/>
    <cellStyle name="Comma 6 4" xfId="781"/>
    <cellStyle name="Comma 6 40" xfId="782"/>
    <cellStyle name="Comma 6 41" xfId="783"/>
    <cellStyle name="Comma 6 42" xfId="784"/>
    <cellStyle name="Comma 6 43" xfId="785"/>
    <cellStyle name="Comma 6 44" xfId="786"/>
    <cellStyle name="Comma 6 45" xfId="787"/>
    <cellStyle name="Comma 6 46" xfId="788"/>
    <cellStyle name="Comma 6 47" xfId="789"/>
    <cellStyle name="Comma 6 48" xfId="790"/>
    <cellStyle name="Comma 6 49" xfId="791"/>
    <cellStyle name="Comma 6 5" xfId="792"/>
    <cellStyle name="Comma 6 50" xfId="793"/>
    <cellStyle name="Comma 6 51" xfId="794"/>
    <cellStyle name="Comma 6 52" xfId="795"/>
    <cellStyle name="Comma 6 53" xfId="796"/>
    <cellStyle name="Comma 6 54" xfId="797"/>
    <cellStyle name="Comma 6 55" xfId="798"/>
    <cellStyle name="Comma 6 56" xfId="799"/>
    <cellStyle name="Comma 6 57" xfId="800"/>
    <cellStyle name="Comma 6 58" xfId="801"/>
    <cellStyle name="Comma 6 59" xfId="802"/>
    <cellStyle name="Comma 6 6" xfId="803"/>
    <cellStyle name="Comma 6 60" xfId="804"/>
    <cellStyle name="Comma 6 61" xfId="805"/>
    <cellStyle name="Comma 6 62" xfId="806"/>
    <cellStyle name="Comma 6 63" xfId="807"/>
    <cellStyle name="Comma 6 7" xfId="808"/>
    <cellStyle name="Comma 6 8" xfId="809"/>
    <cellStyle name="Comma 6 9" xfId="810"/>
    <cellStyle name="Comma 7" xfId="811"/>
    <cellStyle name="Comma 7 10" xfId="812"/>
    <cellStyle name="Comma 7 11" xfId="813"/>
    <cellStyle name="Comma 7 12" xfId="814"/>
    <cellStyle name="Comma 7 13" xfId="815"/>
    <cellStyle name="Comma 7 14" xfId="816"/>
    <cellStyle name="Comma 7 15" xfId="817"/>
    <cellStyle name="Comma 7 16" xfId="818"/>
    <cellStyle name="Comma 7 17" xfId="819"/>
    <cellStyle name="Comma 7 18" xfId="820"/>
    <cellStyle name="Comma 7 19" xfId="821"/>
    <cellStyle name="Comma 7 2" xfId="822"/>
    <cellStyle name="Comma 7 20" xfId="823"/>
    <cellStyle name="Comma 7 21" xfId="824"/>
    <cellStyle name="Comma 7 22" xfId="825"/>
    <cellStyle name="Comma 7 23" xfId="826"/>
    <cellStyle name="Comma 7 24" xfId="827"/>
    <cellStyle name="Comma 7 25" xfId="828"/>
    <cellStyle name="Comma 7 26" xfId="829"/>
    <cellStyle name="Comma 7 27" xfId="830"/>
    <cellStyle name="Comma 7 28" xfId="831"/>
    <cellStyle name="Comma 7 29" xfId="832"/>
    <cellStyle name="Comma 7 3" xfId="833"/>
    <cellStyle name="Comma 7 30" xfId="834"/>
    <cellStyle name="Comma 7 31" xfId="835"/>
    <cellStyle name="Comma 7 32" xfId="836"/>
    <cellStyle name="Comma 7 33" xfId="837"/>
    <cellStyle name="Comma 7 34" xfId="838"/>
    <cellStyle name="Comma 7 35" xfId="839"/>
    <cellStyle name="Comma 7 36" xfId="840"/>
    <cellStyle name="Comma 7 37" xfId="841"/>
    <cellStyle name="Comma 7 38" xfId="842"/>
    <cellStyle name="Comma 7 39" xfId="843"/>
    <cellStyle name="Comma 7 4" xfId="844"/>
    <cellStyle name="Comma 7 40" xfId="845"/>
    <cellStyle name="Comma 7 41" xfId="846"/>
    <cellStyle name="Comma 7 42" xfId="847"/>
    <cellStyle name="Comma 7 43" xfId="848"/>
    <cellStyle name="Comma 7 44" xfId="849"/>
    <cellStyle name="Comma 7 45" xfId="850"/>
    <cellStyle name="Comma 7 46" xfId="851"/>
    <cellStyle name="Comma 7 47" xfId="852"/>
    <cellStyle name="Comma 7 48" xfId="853"/>
    <cellStyle name="Comma 7 49" xfId="854"/>
    <cellStyle name="Comma 7 5" xfId="855"/>
    <cellStyle name="Comma 7 50" xfId="856"/>
    <cellStyle name="Comma 7 51" xfId="857"/>
    <cellStyle name="Comma 7 52" xfId="858"/>
    <cellStyle name="Comma 7 53" xfId="859"/>
    <cellStyle name="Comma 7 54" xfId="860"/>
    <cellStyle name="Comma 7 55" xfId="861"/>
    <cellStyle name="Comma 7 56" xfId="862"/>
    <cellStyle name="Comma 7 57" xfId="863"/>
    <cellStyle name="Comma 7 58" xfId="864"/>
    <cellStyle name="Comma 7 59" xfId="865"/>
    <cellStyle name="Comma 7 6" xfId="866"/>
    <cellStyle name="Comma 7 60" xfId="867"/>
    <cellStyle name="Comma 7 61" xfId="868"/>
    <cellStyle name="Comma 7 62" xfId="869"/>
    <cellStyle name="Comma 7 63" xfId="870"/>
    <cellStyle name="Comma 7 7" xfId="871"/>
    <cellStyle name="Comma 7 8" xfId="872"/>
    <cellStyle name="Comma 7 9" xfId="873"/>
    <cellStyle name="Comma 8" xfId="874"/>
    <cellStyle name="Comma 8 10" xfId="875"/>
    <cellStyle name="Comma 8 11" xfId="876"/>
    <cellStyle name="Comma 8 12" xfId="877"/>
    <cellStyle name="Comma 8 13" xfId="878"/>
    <cellStyle name="Comma 8 14" xfId="879"/>
    <cellStyle name="Comma 8 15" xfId="880"/>
    <cellStyle name="Comma 8 16" xfId="881"/>
    <cellStyle name="Comma 8 17" xfId="882"/>
    <cellStyle name="Comma 8 18" xfId="883"/>
    <cellStyle name="Comma 8 19" xfId="884"/>
    <cellStyle name="Comma 8 2" xfId="885"/>
    <cellStyle name="Comma 8 20" xfId="886"/>
    <cellStyle name="Comma 8 21" xfId="887"/>
    <cellStyle name="Comma 8 22" xfId="888"/>
    <cellStyle name="Comma 8 23" xfId="889"/>
    <cellStyle name="Comma 8 24" xfId="890"/>
    <cellStyle name="Comma 8 25" xfId="891"/>
    <cellStyle name="Comma 8 26" xfId="892"/>
    <cellStyle name="Comma 8 27" xfId="893"/>
    <cellStyle name="Comma 8 28" xfId="894"/>
    <cellStyle name="Comma 8 29" xfId="895"/>
    <cellStyle name="Comma 8 3" xfId="896"/>
    <cellStyle name="Comma 8 30" xfId="897"/>
    <cellStyle name="Comma 8 31" xfId="898"/>
    <cellStyle name="Comma 8 32" xfId="899"/>
    <cellStyle name="Comma 8 33" xfId="900"/>
    <cellStyle name="Comma 8 34" xfId="901"/>
    <cellStyle name="Comma 8 35" xfId="902"/>
    <cellStyle name="Comma 8 36" xfId="903"/>
    <cellStyle name="Comma 8 37" xfId="904"/>
    <cellStyle name="Comma 8 38" xfId="905"/>
    <cellStyle name="Comma 8 39" xfId="906"/>
    <cellStyle name="Comma 8 4" xfId="907"/>
    <cellStyle name="Comma 8 40" xfId="908"/>
    <cellStyle name="Comma 8 41" xfId="909"/>
    <cellStyle name="Comma 8 42" xfId="910"/>
    <cellStyle name="Comma 8 43" xfId="911"/>
    <cellStyle name="Comma 8 44" xfId="912"/>
    <cellStyle name="Comma 8 45" xfId="913"/>
    <cellStyle name="Comma 8 46" xfId="914"/>
    <cellStyle name="Comma 8 47" xfId="915"/>
    <cellStyle name="Comma 8 48" xfId="916"/>
    <cellStyle name="Comma 8 49" xfId="917"/>
    <cellStyle name="Comma 8 5" xfId="918"/>
    <cellStyle name="Comma 8 50" xfId="919"/>
    <cellStyle name="Comma 8 51" xfId="920"/>
    <cellStyle name="Comma 8 52" xfId="921"/>
    <cellStyle name="Comma 8 53" xfId="922"/>
    <cellStyle name="Comma 8 54" xfId="923"/>
    <cellStyle name="Comma 8 55" xfId="924"/>
    <cellStyle name="Comma 8 56" xfId="925"/>
    <cellStyle name="Comma 8 57" xfId="926"/>
    <cellStyle name="Comma 8 58" xfId="927"/>
    <cellStyle name="Comma 8 59" xfId="928"/>
    <cellStyle name="Comma 8 6" xfId="929"/>
    <cellStyle name="Comma 8 60" xfId="930"/>
    <cellStyle name="Comma 8 61" xfId="931"/>
    <cellStyle name="Comma 8 62" xfId="932"/>
    <cellStyle name="Comma 8 63" xfId="933"/>
    <cellStyle name="Comma 8 7" xfId="934"/>
    <cellStyle name="Comma 8 8" xfId="935"/>
    <cellStyle name="Comma 8 9" xfId="936"/>
    <cellStyle name="Comma 9" xfId="937"/>
    <cellStyle name="Comma 9 10" xfId="938"/>
    <cellStyle name="Comma 9 11" xfId="939"/>
    <cellStyle name="Comma 9 12" xfId="940"/>
    <cellStyle name="Comma 9 13" xfId="941"/>
    <cellStyle name="Comma 9 14" xfId="942"/>
    <cellStyle name="Comma 9 15" xfId="943"/>
    <cellStyle name="Comma 9 16" xfId="944"/>
    <cellStyle name="Comma 9 17" xfId="945"/>
    <cellStyle name="Comma 9 18" xfId="946"/>
    <cellStyle name="Comma 9 19" xfId="947"/>
    <cellStyle name="Comma 9 2" xfId="948"/>
    <cellStyle name="Comma 9 20" xfId="949"/>
    <cellStyle name="Comma 9 21" xfId="950"/>
    <cellStyle name="Comma 9 22" xfId="951"/>
    <cellStyle name="Comma 9 23" xfId="952"/>
    <cellStyle name="Comma 9 24" xfId="953"/>
    <cellStyle name="Comma 9 25" xfId="954"/>
    <cellStyle name="Comma 9 26" xfId="955"/>
    <cellStyle name="Comma 9 27" xfId="956"/>
    <cellStyle name="Comma 9 28" xfId="957"/>
    <cellStyle name="Comma 9 29" xfId="958"/>
    <cellStyle name="Comma 9 3" xfId="959"/>
    <cellStyle name="Comma 9 30" xfId="960"/>
    <cellStyle name="Comma 9 31" xfId="961"/>
    <cellStyle name="Comma 9 32" xfId="962"/>
    <cellStyle name="Comma 9 33" xfId="963"/>
    <cellStyle name="Comma 9 34" xfId="964"/>
    <cellStyle name="Comma 9 35" xfId="965"/>
    <cellStyle name="Comma 9 36" xfId="966"/>
    <cellStyle name="Comma 9 37" xfId="967"/>
    <cellStyle name="Comma 9 38" xfId="968"/>
    <cellStyle name="Comma 9 39" xfId="969"/>
    <cellStyle name="Comma 9 4" xfId="970"/>
    <cellStyle name="Comma 9 40" xfId="971"/>
    <cellStyle name="Comma 9 41" xfId="972"/>
    <cellStyle name="Comma 9 42" xfId="973"/>
    <cellStyle name="Comma 9 43" xfId="974"/>
    <cellStyle name="Comma 9 44" xfId="975"/>
    <cellStyle name="Comma 9 45" xfId="976"/>
    <cellStyle name="Comma 9 46" xfId="977"/>
    <cellStyle name="Comma 9 47" xfId="978"/>
    <cellStyle name="Comma 9 48" xfId="979"/>
    <cellStyle name="Comma 9 49" xfId="980"/>
    <cellStyle name="Comma 9 5" xfId="981"/>
    <cellStyle name="Comma 9 50" xfId="982"/>
    <cellStyle name="Comma 9 51" xfId="983"/>
    <cellStyle name="Comma 9 52" xfId="984"/>
    <cellStyle name="Comma 9 53" xfId="985"/>
    <cellStyle name="Comma 9 54" xfId="986"/>
    <cellStyle name="Comma 9 55" xfId="987"/>
    <cellStyle name="Comma 9 56" xfId="988"/>
    <cellStyle name="Comma 9 57" xfId="989"/>
    <cellStyle name="Comma 9 58" xfId="990"/>
    <cellStyle name="Comma 9 59" xfId="991"/>
    <cellStyle name="Comma 9 6" xfId="992"/>
    <cellStyle name="Comma 9 60" xfId="993"/>
    <cellStyle name="Comma 9 61" xfId="994"/>
    <cellStyle name="Comma 9 62" xfId="995"/>
    <cellStyle name="Comma 9 63" xfId="996"/>
    <cellStyle name="Comma 9 7" xfId="997"/>
    <cellStyle name="Comma 9 8" xfId="998"/>
    <cellStyle name="Comma 9 9" xfId="999"/>
    <cellStyle name="Currency" xfId="112" builtinId="4"/>
    <cellStyle name="Currency [0] 2" xfId="11"/>
    <cellStyle name="Currency [0] 2 10" xfId="1000"/>
    <cellStyle name="Currency [0] 2 11" xfId="1001"/>
    <cellStyle name="Currency [0] 2 12" xfId="1002"/>
    <cellStyle name="Currency [0] 2 13" xfId="1003"/>
    <cellStyle name="Currency [0] 2 14" xfId="1004"/>
    <cellStyle name="Currency [0] 2 15" xfId="1005"/>
    <cellStyle name="Currency [0] 2 16" xfId="1006"/>
    <cellStyle name="Currency [0] 2 17" xfId="1007"/>
    <cellStyle name="Currency [0] 2 18" xfId="1008"/>
    <cellStyle name="Currency [0] 2 19" xfId="1009"/>
    <cellStyle name="Currency [0] 2 2" xfId="12"/>
    <cellStyle name="Currency [0] 2 20" xfId="1010"/>
    <cellStyle name="Currency [0] 2 21" xfId="1011"/>
    <cellStyle name="Currency [0] 2 22" xfId="1012"/>
    <cellStyle name="Currency [0] 2 23" xfId="1013"/>
    <cellStyle name="Currency [0] 2 24" xfId="1014"/>
    <cellStyle name="Currency [0] 2 25" xfId="1015"/>
    <cellStyle name="Currency [0] 2 26" xfId="1016"/>
    <cellStyle name="Currency [0] 2 27" xfId="1017"/>
    <cellStyle name="Currency [0] 2 28" xfId="1018"/>
    <cellStyle name="Currency [0] 2 29" xfId="1019"/>
    <cellStyle name="Currency [0] 2 3" xfId="1020"/>
    <cellStyle name="Currency [0] 2 30" xfId="1021"/>
    <cellStyle name="Currency [0] 2 31" xfId="1022"/>
    <cellStyle name="Currency [0] 2 32" xfId="1023"/>
    <cellStyle name="Currency [0] 2 33" xfId="1024"/>
    <cellStyle name="Currency [0] 2 34" xfId="1025"/>
    <cellStyle name="Currency [0] 2 35" xfId="1026"/>
    <cellStyle name="Currency [0] 2 36" xfId="1027"/>
    <cellStyle name="Currency [0] 2 37" xfId="1028"/>
    <cellStyle name="Currency [0] 2 38" xfId="1029"/>
    <cellStyle name="Currency [0] 2 39" xfId="1030"/>
    <cellStyle name="Currency [0] 2 4" xfId="1031"/>
    <cellStyle name="Currency [0] 2 40" xfId="1032"/>
    <cellStyle name="Currency [0] 2 41" xfId="1033"/>
    <cellStyle name="Currency [0] 2 42" xfId="1034"/>
    <cellStyle name="Currency [0] 2 43" xfId="1035"/>
    <cellStyle name="Currency [0] 2 44" xfId="1036"/>
    <cellStyle name="Currency [0] 2 45" xfId="1037"/>
    <cellStyle name="Currency [0] 2 46" xfId="1038"/>
    <cellStyle name="Currency [0] 2 47" xfId="1039"/>
    <cellStyle name="Currency [0] 2 48" xfId="1040"/>
    <cellStyle name="Currency [0] 2 49" xfId="1041"/>
    <cellStyle name="Currency [0] 2 5" xfId="1042"/>
    <cellStyle name="Currency [0] 2 50" xfId="1043"/>
    <cellStyle name="Currency [0] 2 51" xfId="1044"/>
    <cellStyle name="Currency [0] 2 52" xfId="1045"/>
    <cellStyle name="Currency [0] 2 53" xfId="1046"/>
    <cellStyle name="Currency [0] 2 54" xfId="1047"/>
    <cellStyle name="Currency [0] 2 55" xfId="1048"/>
    <cellStyle name="Currency [0] 2 56" xfId="1049"/>
    <cellStyle name="Currency [0] 2 57" xfId="1050"/>
    <cellStyle name="Currency [0] 2 58" xfId="1051"/>
    <cellStyle name="Currency [0] 2 59" xfId="1052"/>
    <cellStyle name="Currency [0] 2 6" xfId="1053"/>
    <cellStyle name="Currency [0] 2 60" xfId="1054"/>
    <cellStyle name="Currency [0] 2 61" xfId="1055"/>
    <cellStyle name="Currency [0] 2 62" xfId="1056"/>
    <cellStyle name="Currency [0] 2 63" xfId="1057"/>
    <cellStyle name="Currency [0] 2 7" xfId="1058"/>
    <cellStyle name="Currency [0] 2 8" xfId="1059"/>
    <cellStyle name="Currency [0] 2 9" xfId="1060"/>
    <cellStyle name="Currency [0] 3" xfId="1061"/>
    <cellStyle name="Currency [0] 3 10" xfId="1062"/>
    <cellStyle name="Currency [0] 3 11" xfId="1063"/>
    <cellStyle name="Currency [0] 3 12" xfId="1064"/>
    <cellStyle name="Currency [0] 3 13" xfId="1065"/>
    <cellStyle name="Currency [0] 3 14" xfId="1066"/>
    <cellStyle name="Currency [0] 3 15" xfId="1067"/>
    <cellStyle name="Currency [0] 3 16" xfId="1068"/>
    <cellStyle name="Currency [0] 3 17" xfId="1069"/>
    <cellStyle name="Currency [0] 3 18" xfId="1070"/>
    <cellStyle name="Currency [0] 3 19" xfId="1071"/>
    <cellStyle name="Currency [0] 3 2" xfId="1072"/>
    <cellStyle name="Currency [0] 3 20" xfId="1073"/>
    <cellStyle name="Currency [0] 3 21" xfId="1074"/>
    <cellStyle name="Currency [0] 3 22" xfId="1075"/>
    <cellStyle name="Currency [0] 3 23" xfId="1076"/>
    <cellStyle name="Currency [0] 3 24" xfId="1077"/>
    <cellStyle name="Currency [0] 3 25" xfId="1078"/>
    <cellStyle name="Currency [0] 3 26" xfId="1079"/>
    <cellStyle name="Currency [0] 3 27" xfId="1080"/>
    <cellStyle name="Currency [0] 3 28" xfId="1081"/>
    <cellStyle name="Currency [0] 3 29" xfId="1082"/>
    <cellStyle name="Currency [0] 3 3" xfId="1083"/>
    <cellStyle name="Currency [0] 3 30" xfId="1084"/>
    <cellStyle name="Currency [0] 3 31" xfId="1085"/>
    <cellStyle name="Currency [0] 3 32" xfId="1086"/>
    <cellStyle name="Currency [0] 3 33" xfId="1087"/>
    <cellStyle name="Currency [0] 3 34" xfId="1088"/>
    <cellStyle name="Currency [0] 3 35" xfId="1089"/>
    <cellStyle name="Currency [0] 3 36" xfId="1090"/>
    <cellStyle name="Currency [0] 3 37" xfId="1091"/>
    <cellStyle name="Currency [0] 3 38" xfId="1092"/>
    <cellStyle name="Currency [0] 3 39" xfId="1093"/>
    <cellStyle name="Currency [0] 3 4" xfId="1094"/>
    <cellStyle name="Currency [0] 3 40" xfId="1095"/>
    <cellStyle name="Currency [0] 3 41" xfId="1096"/>
    <cellStyle name="Currency [0] 3 42" xfId="1097"/>
    <cellStyle name="Currency [0] 3 43" xfId="1098"/>
    <cellStyle name="Currency [0] 3 44" xfId="1099"/>
    <cellStyle name="Currency [0] 3 45" xfId="1100"/>
    <cellStyle name="Currency [0] 3 46" xfId="1101"/>
    <cellStyle name="Currency [0] 3 47" xfId="1102"/>
    <cellStyle name="Currency [0] 3 48" xfId="1103"/>
    <cellStyle name="Currency [0] 3 49" xfId="1104"/>
    <cellStyle name="Currency [0] 3 5" xfId="1105"/>
    <cellStyle name="Currency [0] 3 50" xfId="1106"/>
    <cellStyle name="Currency [0] 3 51" xfId="1107"/>
    <cellStyle name="Currency [0] 3 52" xfId="1108"/>
    <cellStyle name="Currency [0] 3 53" xfId="1109"/>
    <cellStyle name="Currency [0] 3 54" xfId="1110"/>
    <cellStyle name="Currency [0] 3 55" xfId="1111"/>
    <cellStyle name="Currency [0] 3 56" xfId="1112"/>
    <cellStyle name="Currency [0] 3 57" xfId="1113"/>
    <cellStyle name="Currency [0] 3 58" xfId="1114"/>
    <cellStyle name="Currency [0] 3 59" xfId="1115"/>
    <cellStyle name="Currency [0] 3 6" xfId="1116"/>
    <cellStyle name="Currency [0] 3 60" xfId="1117"/>
    <cellStyle name="Currency [0] 3 61" xfId="1118"/>
    <cellStyle name="Currency [0] 3 62" xfId="1119"/>
    <cellStyle name="Currency [0] 3 63" xfId="1120"/>
    <cellStyle name="Currency [0] 3 64" xfId="1121"/>
    <cellStyle name="Currency [0] 3 7" xfId="1122"/>
    <cellStyle name="Currency [0] 3 8" xfId="1123"/>
    <cellStyle name="Currency [0] 3 9" xfId="1124"/>
    <cellStyle name="Currency [0] 4" xfId="1125"/>
    <cellStyle name="Currency [0] 4 10" xfId="1126"/>
    <cellStyle name="Currency [0] 4 11" xfId="1127"/>
    <cellStyle name="Currency [0] 4 12" xfId="1128"/>
    <cellStyle name="Currency [0] 4 13" xfId="1129"/>
    <cellStyle name="Currency [0] 4 14" xfId="1130"/>
    <cellStyle name="Currency [0] 4 15" xfId="1131"/>
    <cellStyle name="Currency [0] 4 16" xfId="1132"/>
    <cellStyle name="Currency [0] 4 17" xfId="1133"/>
    <cellStyle name="Currency [0] 4 18" xfId="1134"/>
    <cellStyle name="Currency [0] 4 19" xfId="1135"/>
    <cellStyle name="Currency [0] 4 2" xfId="1136"/>
    <cellStyle name="Currency [0] 4 20" xfId="1137"/>
    <cellStyle name="Currency [0] 4 21" xfId="1138"/>
    <cellStyle name="Currency [0] 4 22" xfId="1139"/>
    <cellStyle name="Currency [0] 4 23" xfId="1140"/>
    <cellStyle name="Currency [0] 4 24" xfId="1141"/>
    <cellStyle name="Currency [0] 4 25" xfId="1142"/>
    <cellStyle name="Currency [0] 4 26" xfId="1143"/>
    <cellStyle name="Currency [0] 4 27" xfId="1144"/>
    <cellStyle name="Currency [0] 4 28" xfId="1145"/>
    <cellStyle name="Currency [0] 4 29" xfId="1146"/>
    <cellStyle name="Currency [0] 4 3" xfId="1147"/>
    <cellStyle name="Currency [0] 4 30" xfId="1148"/>
    <cellStyle name="Currency [0] 4 31" xfId="1149"/>
    <cellStyle name="Currency [0] 4 32" xfId="1150"/>
    <cellStyle name="Currency [0] 4 33" xfId="1151"/>
    <cellStyle name="Currency [0] 4 34" xfId="1152"/>
    <cellStyle name="Currency [0] 4 35" xfId="1153"/>
    <cellStyle name="Currency [0] 4 36" xfId="1154"/>
    <cellStyle name="Currency [0] 4 37" xfId="1155"/>
    <cellStyle name="Currency [0] 4 38" xfId="1156"/>
    <cellStyle name="Currency [0] 4 39" xfId="1157"/>
    <cellStyle name="Currency [0] 4 4" xfId="1158"/>
    <cellStyle name="Currency [0] 4 40" xfId="1159"/>
    <cellStyle name="Currency [0] 4 41" xfId="1160"/>
    <cellStyle name="Currency [0] 4 42" xfId="1161"/>
    <cellStyle name="Currency [0] 4 43" xfId="1162"/>
    <cellStyle name="Currency [0] 4 44" xfId="1163"/>
    <cellStyle name="Currency [0] 4 45" xfId="1164"/>
    <cellStyle name="Currency [0] 4 46" xfId="1165"/>
    <cellStyle name="Currency [0] 4 47" xfId="1166"/>
    <cellStyle name="Currency [0] 4 48" xfId="1167"/>
    <cellStyle name="Currency [0] 4 49" xfId="1168"/>
    <cellStyle name="Currency [0] 4 5" xfId="1169"/>
    <cellStyle name="Currency [0] 4 50" xfId="1170"/>
    <cellStyle name="Currency [0] 4 51" xfId="1171"/>
    <cellStyle name="Currency [0] 4 52" xfId="1172"/>
    <cellStyle name="Currency [0] 4 53" xfId="1173"/>
    <cellStyle name="Currency [0] 4 54" xfId="1174"/>
    <cellStyle name="Currency [0] 4 55" xfId="1175"/>
    <cellStyle name="Currency [0] 4 56" xfId="1176"/>
    <cellStyle name="Currency [0] 4 57" xfId="1177"/>
    <cellStyle name="Currency [0] 4 58" xfId="1178"/>
    <cellStyle name="Currency [0] 4 59" xfId="1179"/>
    <cellStyle name="Currency [0] 4 6" xfId="1180"/>
    <cellStyle name="Currency [0] 4 60" xfId="1181"/>
    <cellStyle name="Currency [0] 4 61" xfId="1182"/>
    <cellStyle name="Currency [0] 4 62" xfId="1183"/>
    <cellStyle name="Currency [0] 4 63" xfId="1184"/>
    <cellStyle name="Currency [0] 4 7" xfId="1185"/>
    <cellStyle name="Currency [0] 4 8" xfId="1186"/>
    <cellStyle name="Currency [0] 4 9" xfId="1187"/>
    <cellStyle name="Currency [0] 5" xfId="1188"/>
    <cellStyle name="Currency [0] 5 10" xfId="1189"/>
    <cellStyle name="Currency [0] 5 11" xfId="1190"/>
    <cellStyle name="Currency [0] 5 12" xfId="1191"/>
    <cellStyle name="Currency [0] 5 13" xfId="1192"/>
    <cellStyle name="Currency [0] 5 14" xfId="1193"/>
    <cellStyle name="Currency [0] 5 15" xfId="1194"/>
    <cellStyle name="Currency [0] 5 16" xfId="1195"/>
    <cellStyle name="Currency [0] 5 17" xfId="1196"/>
    <cellStyle name="Currency [0] 5 18" xfId="1197"/>
    <cellStyle name="Currency [0] 5 19" xfId="1198"/>
    <cellStyle name="Currency [0] 5 2" xfId="1199"/>
    <cellStyle name="Currency [0] 5 20" xfId="1200"/>
    <cellStyle name="Currency [0] 5 21" xfId="1201"/>
    <cellStyle name="Currency [0] 5 22" xfId="1202"/>
    <cellStyle name="Currency [0] 5 23" xfId="1203"/>
    <cellStyle name="Currency [0] 5 24" xfId="1204"/>
    <cellStyle name="Currency [0] 5 25" xfId="1205"/>
    <cellStyle name="Currency [0] 5 26" xfId="1206"/>
    <cellStyle name="Currency [0] 5 27" xfId="1207"/>
    <cellStyle name="Currency [0] 5 28" xfId="1208"/>
    <cellStyle name="Currency [0] 5 29" xfId="1209"/>
    <cellStyle name="Currency [0] 5 3" xfId="1210"/>
    <cellStyle name="Currency [0] 5 3 10" xfId="1211"/>
    <cellStyle name="Currency [0] 5 3 11" xfId="1212"/>
    <cellStyle name="Currency [0] 5 3 12" xfId="1213"/>
    <cellStyle name="Currency [0] 5 3 13" xfId="1214"/>
    <cellStyle name="Currency [0] 5 3 14" xfId="1215"/>
    <cellStyle name="Currency [0] 5 3 15" xfId="1216"/>
    <cellStyle name="Currency [0] 5 3 16" xfId="1217"/>
    <cellStyle name="Currency [0] 5 3 17" xfId="1218"/>
    <cellStyle name="Currency [0] 5 3 18" xfId="1219"/>
    <cellStyle name="Currency [0] 5 3 19" xfId="1220"/>
    <cellStyle name="Currency [0] 5 3 2" xfId="1221"/>
    <cellStyle name="Currency [0] 5 3 20" xfId="1222"/>
    <cellStyle name="Currency [0] 5 3 21" xfId="1223"/>
    <cellStyle name="Currency [0] 5 3 22" xfId="1224"/>
    <cellStyle name="Currency [0] 5 3 23" xfId="1225"/>
    <cellStyle name="Currency [0] 5 3 24" xfId="1226"/>
    <cellStyle name="Currency [0] 5 3 25" xfId="1227"/>
    <cellStyle name="Currency [0] 5 3 26" xfId="1228"/>
    <cellStyle name="Currency [0] 5 3 3" xfId="1229"/>
    <cellStyle name="Currency [0] 5 3 4" xfId="1230"/>
    <cellStyle name="Currency [0] 5 3 5" xfId="1231"/>
    <cellStyle name="Currency [0] 5 3 6" xfId="1232"/>
    <cellStyle name="Currency [0] 5 3 7" xfId="1233"/>
    <cellStyle name="Currency [0] 5 3 8" xfId="1234"/>
    <cellStyle name="Currency [0] 5 3 9" xfId="1235"/>
    <cellStyle name="Currency [0] 5 30" xfId="1236"/>
    <cellStyle name="Currency [0] 5 31" xfId="1237"/>
    <cellStyle name="Currency [0] 5 32" xfId="1238"/>
    <cellStyle name="Currency [0] 5 33" xfId="1239"/>
    <cellStyle name="Currency [0] 5 34" xfId="1240"/>
    <cellStyle name="Currency [0] 5 35" xfId="1241"/>
    <cellStyle name="Currency [0] 5 36" xfId="1242"/>
    <cellStyle name="Currency [0] 5 37" xfId="1243"/>
    <cellStyle name="Currency [0] 5 38" xfId="1244"/>
    <cellStyle name="Currency [0] 5 39" xfId="1245"/>
    <cellStyle name="Currency [0] 5 4" xfId="1246"/>
    <cellStyle name="Currency [0] 5 40" xfId="1247"/>
    <cellStyle name="Currency [0] 5 41" xfId="1248"/>
    <cellStyle name="Currency [0] 5 42" xfId="1249"/>
    <cellStyle name="Currency [0] 5 43" xfId="1250"/>
    <cellStyle name="Currency [0] 5 44" xfId="1251"/>
    <cellStyle name="Currency [0] 5 45" xfId="1252"/>
    <cellStyle name="Currency [0] 5 46" xfId="1253"/>
    <cellStyle name="Currency [0] 5 47" xfId="1254"/>
    <cellStyle name="Currency [0] 5 48" xfId="1255"/>
    <cellStyle name="Currency [0] 5 49" xfId="1256"/>
    <cellStyle name="Currency [0] 5 5" xfId="1257"/>
    <cellStyle name="Currency [0] 5 5 10" xfId="1258"/>
    <cellStyle name="Currency [0] 5 5 11" xfId="1259"/>
    <cellStyle name="Currency [0] 5 5 12" xfId="1260"/>
    <cellStyle name="Currency [0] 5 5 13" xfId="1261"/>
    <cellStyle name="Currency [0] 5 5 14" xfId="1262"/>
    <cellStyle name="Currency [0] 5 5 15" xfId="1263"/>
    <cellStyle name="Currency [0] 5 5 16" xfId="1264"/>
    <cellStyle name="Currency [0] 5 5 17" xfId="1265"/>
    <cellStyle name="Currency [0] 5 5 18" xfId="1266"/>
    <cellStyle name="Currency [0] 5 5 19" xfId="1267"/>
    <cellStyle name="Currency [0] 5 5 2" xfId="1268"/>
    <cellStyle name="Currency [0] 5 5 20" xfId="1269"/>
    <cellStyle name="Currency [0] 5 5 21" xfId="1270"/>
    <cellStyle name="Currency [0] 5 5 22" xfId="1271"/>
    <cellStyle name="Currency [0] 5 5 23" xfId="1272"/>
    <cellStyle name="Currency [0] 5 5 24" xfId="1273"/>
    <cellStyle name="Currency [0] 5 5 25" xfId="1274"/>
    <cellStyle name="Currency [0] 5 5 26" xfId="1275"/>
    <cellStyle name="Currency [0] 5 5 27" xfId="1276"/>
    <cellStyle name="Currency [0] 5 5 28" xfId="1277"/>
    <cellStyle name="Currency [0] 5 5 29" xfId="1278"/>
    <cellStyle name="Currency [0] 5 5 3" xfId="1279"/>
    <cellStyle name="Currency [0] 5 5 30" xfId="1280"/>
    <cellStyle name="Currency [0] 5 5 31" xfId="1281"/>
    <cellStyle name="Currency [0] 5 5 32" xfId="1282"/>
    <cellStyle name="Currency [0] 5 5 33" xfId="1283"/>
    <cellStyle name="Currency [0] 5 5 34" xfId="1284"/>
    <cellStyle name="Currency [0] 5 5 35" xfId="1285"/>
    <cellStyle name="Currency [0] 5 5 36" xfId="1286"/>
    <cellStyle name="Currency [0] 5 5 37" xfId="1287"/>
    <cellStyle name="Currency [0] 5 5 38" xfId="1288"/>
    <cellStyle name="Currency [0] 5 5 39" xfId="1289"/>
    <cellStyle name="Currency [0] 5 5 4" xfId="1290"/>
    <cellStyle name="Currency [0] 5 5 40" xfId="1291"/>
    <cellStyle name="Currency [0] 5 5 41" xfId="1292"/>
    <cellStyle name="Currency [0] 5 5 42" xfId="1293"/>
    <cellStyle name="Currency [0] 5 5 43" xfId="1294"/>
    <cellStyle name="Currency [0] 5 5 44" xfId="1295"/>
    <cellStyle name="Currency [0] 5 5 45" xfId="1296"/>
    <cellStyle name="Currency [0] 5 5 46" xfId="1297"/>
    <cellStyle name="Currency [0] 5 5 47" xfId="1298"/>
    <cellStyle name="Currency [0] 5 5 48" xfId="1299"/>
    <cellStyle name="Currency [0] 5 5 49" xfId="1300"/>
    <cellStyle name="Currency [0] 5 5 5" xfId="1301"/>
    <cellStyle name="Currency [0] 5 5 50" xfId="1302"/>
    <cellStyle name="Currency [0] 5 5 51" xfId="1303"/>
    <cellStyle name="Currency [0] 5 5 52" xfId="1304"/>
    <cellStyle name="Currency [0] 5 5 53" xfId="1305"/>
    <cellStyle name="Currency [0] 5 5 54" xfId="1306"/>
    <cellStyle name="Currency [0] 5 5 55" xfId="1307"/>
    <cellStyle name="Currency [0] 5 5 56" xfId="1308"/>
    <cellStyle name="Currency [0] 5 5 57" xfId="1309"/>
    <cellStyle name="Currency [0] 5 5 58" xfId="1310"/>
    <cellStyle name="Currency [0] 5 5 59" xfId="1311"/>
    <cellStyle name="Currency [0] 5 5 6" xfId="1312"/>
    <cellStyle name="Currency [0] 5 5 60" xfId="1313"/>
    <cellStyle name="Currency [0] 5 5 61" xfId="1314"/>
    <cellStyle name="Currency [0] 5 5 62" xfId="1315"/>
    <cellStyle name="Currency [0] 5 5 63" xfId="1316"/>
    <cellStyle name="Currency [0] 5 5 64" xfId="1317"/>
    <cellStyle name="Currency [0] 5 5 65" xfId="1318"/>
    <cellStyle name="Currency [0] 5 5 66" xfId="1319"/>
    <cellStyle name="Currency [0] 5 5 67" xfId="1320"/>
    <cellStyle name="Currency [0] 5 5 68" xfId="1321"/>
    <cellStyle name="Currency [0] 5 5 69" xfId="1322"/>
    <cellStyle name="Currency [0] 5 5 7" xfId="1323"/>
    <cellStyle name="Currency [0] 5 5 70" xfId="1324"/>
    <cellStyle name="Currency [0] 5 5 71" xfId="1325"/>
    <cellStyle name="Currency [0] 5 5 8" xfId="1326"/>
    <cellStyle name="Currency [0] 5 5 9" xfId="1327"/>
    <cellStyle name="Currency [0] 5 50" xfId="1328"/>
    <cellStyle name="Currency [0] 5 51" xfId="1329"/>
    <cellStyle name="Currency [0] 5 52" xfId="1330"/>
    <cellStyle name="Currency [0] 5 53" xfId="1331"/>
    <cellStyle name="Currency [0] 5 54" xfId="1332"/>
    <cellStyle name="Currency [0] 5 55" xfId="1333"/>
    <cellStyle name="Currency [0] 5 56" xfId="1334"/>
    <cellStyle name="Currency [0] 5 57" xfId="1335"/>
    <cellStyle name="Currency [0] 5 58" xfId="1336"/>
    <cellStyle name="Currency [0] 5 59" xfId="1337"/>
    <cellStyle name="Currency [0] 5 6" xfId="1338"/>
    <cellStyle name="Currency [0] 5 60" xfId="1339"/>
    <cellStyle name="Currency [0] 5 60 2" xfId="1340"/>
    <cellStyle name="Currency [0] 5 60 3" xfId="1341"/>
    <cellStyle name="Currency [0] 5 60 3 2" xfId="1342"/>
    <cellStyle name="Currency [0] 5 61" xfId="1343"/>
    <cellStyle name="Currency [0] 5 62" xfId="1344"/>
    <cellStyle name="Currency [0] 5 63" xfId="1345"/>
    <cellStyle name="Currency [0] 5 64" xfId="1346"/>
    <cellStyle name="Currency [0] 5 65" xfId="1347"/>
    <cellStyle name="Currency [0] 5 66" xfId="1348"/>
    <cellStyle name="Currency [0] 5 67" xfId="1349"/>
    <cellStyle name="Currency [0] 5 68" xfId="1350"/>
    <cellStyle name="Currency [0] 5 69" xfId="1351"/>
    <cellStyle name="Currency [0] 5 7" xfId="1352"/>
    <cellStyle name="Currency [0] 5 70" xfId="1353"/>
    <cellStyle name="Currency [0] 5 71" xfId="1354"/>
    <cellStyle name="Currency [0] 5 72" xfId="1355"/>
    <cellStyle name="Currency [0] 5 73" xfId="1356"/>
    <cellStyle name="Currency [0] 5 74" xfId="1357"/>
    <cellStyle name="Currency [0] 5 8" xfId="1358"/>
    <cellStyle name="Currency [0] 5 9" xfId="1359"/>
    <cellStyle name="Currency 10" xfId="1360"/>
    <cellStyle name="Currency 10 10" xfId="1361"/>
    <cellStyle name="Currency 10 11" xfId="1362"/>
    <cellStyle name="Currency 10 12" xfId="1363"/>
    <cellStyle name="Currency 10 13" xfId="1364"/>
    <cellStyle name="Currency 10 14" xfId="1365"/>
    <cellStyle name="Currency 10 15" xfId="1366"/>
    <cellStyle name="Currency 10 16" xfId="1367"/>
    <cellStyle name="Currency 10 17" xfId="1368"/>
    <cellStyle name="Currency 10 18" xfId="1369"/>
    <cellStyle name="Currency 10 19" xfId="1370"/>
    <cellStyle name="Currency 10 2" xfId="1371"/>
    <cellStyle name="Currency 10 20" xfId="1372"/>
    <cellStyle name="Currency 10 21" xfId="1373"/>
    <cellStyle name="Currency 10 22" xfId="1374"/>
    <cellStyle name="Currency 10 23" xfId="1375"/>
    <cellStyle name="Currency 10 24" xfId="1376"/>
    <cellStyle name="Currency 10 25" xfId="1377"/>
    <cellStyle name="Currency 10 26" xfId="1378"/>
    <cellStyle name="Currency 10 27" xfId="1379"/>
    <cellStyle name="Currency 10 28" xfId="1380"/>
    <cellStyle name="Currency 10 29" xfId="1381"/>
    <cellStyle name="Currency 10 3" xfId="1382"/>
    <cellStyle name="Currency 10 3 10" xfId="1383"/>
    <cellStyle name="Currency 10 3 11" xfId="1384"/>
    <cellStyle name="Currency 10 3 12" xfId="1385"/>
    <cellStyle name="Currency 10 3 13" xfId="1386"/>
    <cellStyle name="Currency 10 3 14" xfId="1387"/>
    <cellStyle name="Currency 10 3 15" xfId="1388"/>
    <cellStyle name="Currency 10 3 16" xfId="1389"/>
    <cellStyle name="Currency 10 3 17" xfId="1390"/>
    <cellStyle name="Currency 10 3 18" xfId="1391"/>
    <cellStyle name="Currency 10 3 19" xfId="1392"/>
    <cellStyle name="Currency 10 3 2" xfId="1393"/>
    <cellStyle name="Currency 10 3 20" xfId="1394"/>
    <cellStyle name="Currency 10 3 21" xfId="1395"/>
    <cellStyle name="Currency 10 3 22" xfId="1396"/>
    <cellStyle name="Currency 10 3 23" xfId="1397"/>
    <cellStyle name="Currency 10 3 24" xfId="1398"/>
    <cellStyle name="Currency 10 3 25" xfId="1399"/>
    <cellStyle name="Currency 10 3 26" xfId="1400"/>
    <cellStyle name="Currency 10 3 3" xfId="1401"/>
    <cellStyle name="Currency 10 3 4" xfId="1402"/>
    <cellStyle name="Currency 10 3 5" xfId="1403"/>
    <cellStyle name="Currency 10 3 6" xfId="1404"/>
    <cellStyle name="Currency 10 3 7" xfId="1405"/>
    <cellStyle name="Currency 10 3 8" xfId="1406"/>
    <cellStyle name="Currency 10 3 9" xfId="1407"/>
    <cellStyle name="Currency 10 30" xfId="1408"/>
    <cellStyle name="Currency 10 31" xfId="1409"/>
    <cellStyle name="Currency 10 32" xfId="1410"/>
    <cellStyle name="Currency 10 33" xfId="1411"/>
    <cellStyle name="Currency 10 34" xfId="1412"/>
    <cellStyle name="Currency 10 35" xfId="1413"/>
    <cellStyle name="Currency 10 36" xfId="1414"/>
    <cellStyle name="Currency 10 37" xfId="1415"/>
    <cellStyle name="Currency 10 38" xfId="1416"/>
    <cellStyle name="Currency 10 39" xfId="1417"/>
    <cellStyle name="Currency 10 4" xfId="1418"/>
    <cellStyle name="Currency 10 40" xfId="1419"/>
    <cellStyle name="Currency 10 41" xfId="1420"/>
    <cellStyle name="Currency 10 42" xfId="1421"/>
    <cellStyle name="Currency 10 43" xfId="1422"/>
    <cellStyle name="Currency 10 44" xfId="1423"/>
    <cellStyle name="Currency 10 45" xfId="1424"/>
    <cellStyle name="Currency 10 46" xfId="1425"/>
    <cellStyle name="Currency 10 47" xfId="1426"/>
    <cellStyle name="Currency 10 48" xfId="1427"/>
    <cellStyle name="Currency 10 49" xfId="1428"/>
    <cellStyle name="Currency 10 5" xfId="1429"/>
    <cellStyle name="Currency 10 5 10" xfId="1430"/>
    <cellStyle name="Currency 10 5 11" xfId="1431"/>
    <cellStyle name="Currency 10 5 12" xfId="1432"/>
    <cellStyle name="Currency 10 5 13" xfId="1433"/>
    <cellStyle name="Currency 10 5 14" xfId="1434"/>
    <cellStyle name="Currency 10 5 15" xfId="1435"/>
    <cellStyle name="Currency 10 5 16" xfId="1436"/>
    <cellStyle name="Currency 10 5 17" xfId="1437"/>
    <cellStyle name="Currency 10 5 18" xfId="1438"/>
    <cellStyle name="Currency 10 5 19" xfId="1439"/>
    <cellStyle name="Currency 10 5 2" xfId="1440"/>
    <cellStyle name="Currency 10 5 20" xfId="1441"/>
    <cellStyle name="Currency 10 5 21" xfId="1442"/>
    <cellStyle name="Currency 10 5 22" xfId="1443"/>
    <cellStyle name="Currency 10 5 23" xfId="1444"/>
    <cellStyle name="Currency 10 5 24" xfId="1445"/>
    <cellStyle name="Currency 10 5 25" xfId="1446"/>
    <cellStyle name="Currency 10 5 26" xfId="1447"/>
    <cellStyle name="Currency 10 5 27" xfId="1448"/>
    <cellStyle name="Currency 10 5 28" xfId="1449"/>
    <cellStyle name="Currency 10 5 29" xfId="1450"/>
    <cellStyle name="Currency 10 5 3" xfId="1451"/>
    <cellStyle name="Currency 10 5 30" xfId="1452"/>
    <cellStyle name="Currency 10 5 31" xfId="1453"/>
    <cellStyle name="Currency 10 5 32" xfId="1454"/>
    <cellStyle name="Currency 10 5 33" xfId="1455"/>
    <cellStyle name="Currency 10 5 34" xfId="1456"/>
    <cellStyle name="Currency 10 5 35" xfId="1457"/>
    <cellStyle name="Currency 10 5 36" xfId="1458"/>
    <cellStyle name="Currency 10 5 37" xfId="1459"/>
    <cellStyle name="Currency 10 5 38" xfId="1460"/>
    <cellStyle name="Currency 10 5 39" xfId="1461"/>
    <cellStyle name="Currency 10 5 4" xfId="1462"/>
    <cellStyle name="Currency 10 5 40" xfId="1463"/>
    <cellStyle name="Currency 10 5 41" xfId="1464"/>
    <cellStyle name="Currency 10 5 42" xfId="1465"/>
    <cellStyle name="Currency 10 5 43" xfId="1466"/>
    <cellStyle name="Currency 10 5 44" xfId="1467"/>
    <cellStyle name="Currency 10 5 45" xfId="1468"/>
    <cellStyle name="Currency 10 5 46" xfId="1469"/>
    <cellStyle name="Currency 10 5 47" xfId="1470"/>
    <cellStyle name="Currency 10 5 48" xfId="1471"/>
    <cellStyle name="Currency 10 5 49" xfId="1472"/>
    <cellStyle name="Currency 10 5 5" xfId="1473"/>
    <cellStyle name="Currency 10 5 50" xfId="1474"/>
    <cellStyle name="Currency 10 5 51" xfId="1475"/>
    <cellStyle name="Currency 10 5 52" xfId="1476"/>
    <cellStyle name="Currency 10 5 53" xfId="1477"/>
    <cellStyle name="Currency 10 5 54" xfId="1478"/>
    <cellStyle name="Currency 10 5 55" xfId="1479"/>
    <cellStyle name="Currency 10 5 56" xfId="1480"/>
    <cellStyle name="Currency 10 5 57" xfId="1481"/>
    <cellStyle name="Currency 10 5 58" xfId="1482"/>
    <cellStyle name="Currency 10 5 59" xfId="1483"/>
    <cellStyle name="Currency 10 5 6" xfId="1484"/>
    <cellStyle name="Currency 10 5 60" xfId="1485"/>
    <cellStyle name="Currency 10 5 61" xfId="1486"/>
    <cellStyle name="Currency 10 5 62" xfId="1487"/>
    <cellStyle name="Currency 10 5 63" xfId="1488"/>
    <cellStyle name="Currency 10 5 64" xfId="1489"/>
    <cellStyle name="Currency 10 5 65" xfId="1490"/>
    <cellStyle name="Currency 10 5 66" xfId="1491"/>
    <cellStyle name="Currency 10 5 67" xfId="1492"/>
    <cellStyle name="Currency 10 5 68" xfId="1493"/>
    <cellStyle name="Currency 10 5 69" xfId="1494"/>
    <cellStyle name="Currency 10 5 7" xfId="1495"/>
    <cellStyle name="Currency 10 5 70" xfId="1496"/>
    <cellStyle name="Currency 10 5 71" xfId="1497"/>
    <cellStyle name="Currency 10 5 8" xfId="1498"/>
    <cellStyle name="Currency 10 5 9" xfId="1499"/>
    <cellStyle name="Currency 10 50" xfId="1500"/>
    <cellStyle name="Currency 10 51" xfId="1501"/>
    <cellStyle name="Currency 10 52" xfId="1502"/>
    <cellStyle name="Currency 10 53" xfId="1503"/>
    <cellStyle name="Currency 10 54" xfId="1504"/>
    <cellStyle name="Currency 10 55" xfId="1505"/>
    <cellStyle name="Currency 10 56" xfId="1506"/>
    <cellStyle name="Currency 10 57" xfId="1507"/>
    <cellStyle name="Currency 10 58" xfId="1508"/>
    <cellStyle name="Currency 10 59" xfId="1509"/>
    <cellStyle name="Currency 10 6" xfId="1510"/>
    <cellStyle name="Currency 10 60" xfId="1511"/>
    <cellStyle name="Currency 10 60 2" xfId="1512"/>
    <cellStyle name="Currency 10 60 3" xfId="1513"/>
    <cellStyle name="Currency 10 60 3 2" xfId="1514"/>
    <cellStyle name="Currency 10 61" xfId="1515"/>
    <cellStyle name="Currency 10 62" xfId="1516"/>
    <cellStyle name="Currency 10 63" xfId="1517"/>
    <cellStyle name="Currency 10 64" xfId="1518"/>
    <cellStyle name="Currency 10 65" xfId="1519"/>
    <cellStyle name="Currency 10 66" xfId="1520"/>
    <cellStyle name="Currency 10 67" xfId="1521"/>
    <cellStyle name="Currency 10 68" xfId="1522"/>
    <cellStyle name="Currency 10 69" xfId="1523"/>
    <cellStyle name="Currency 10 7" xfId="1524"/>
    <cellStyle name="Currency 10 70" xfId="1525"/>
    <cellStyle name="Currency 10 71" xfId="1526"/>
    <cellStyle name="Currency 10 72" xfId="1527"/>
    <cellStyle name="Currency 10 73" xfId="1528"/>
    <cellStyle name="Currency 10 74" xfId="1529"/>
    <cellStyle name="Currency 10 8" xfId="1530"/>
    <cellStyle name="Currency 10 9" xfId="1531"/>
    <cellStyle name="Currency 11" xfId="1532"/>
    <cellStyle name="Currency 12" xfId="1533"/>
    <cellStyle name="Currency 13" xfId="1534"/>
    <cellStyle name="Currency 14" xfId="1535"/>
    <cellStyle name="Currency 15" xfId="1536"/>
    <cellStyle name="Currency 16" xfId="1537"/>
    <cellStyle name="Currency 17" xfId="1538"/>
    <cellStyle name="Currency 18" xfId="1539"/>
    <cellStyle name="Currency 19" xfId="1540"/>
    <cellStyle name="Currency 2" xfId="13"/>
    <cellStyle name="Currency 2 2" xfId="14"/>
    <cellStyle name="Currency 2 3" xfId="1541"/>
    <cellStyle name="Currency 20" xfId="1542"/>
    <cellStyle name="Currency 21" xfId="1543"/>
    <cellStyle name="Currency 22" xfId="1544"/>
    <cellStyle name="Currency 23" xfId="1545"/>
    <cellStyle name="Currency 24" xfId="1546"/>
    <cellStyle name="Currency 25" xfId="1547"/>
    <cellStyle name="Currency 26" xfId="1548"/>
    <cellStyle name="Currency 27" xfId="1549"/>
    <cellStyle name="Currency 28" xfId="1550"/>
    <cellStyle name="Currency 29" xfId="1551"/>
    <cellStyle name="Currency 3" xfId="10"/>
    <cellStyle name="Currency 3 2" xfId="1552"/>
    <cellStyle name="Currency 3 3" xfId="1553"/>
    <cellStyle name="Currency 30" xfId="1554"/>
    <cellStyle name="Currency 31" xfId="1555"/>
    <cellStyle name="Currency 32" xfId="1556"/>
    <cellStyle name="Currency 33" xfId="1557"/>
    <cellStyle name="Currency 34" xfId="1558"/>
    <cellStyle name="Currency 35" xfId="1559"/>
    <cellStyle name="Currency 36" xfId="1560"/>
    <cellStyle name="Currency 37" xfId="1561"/>
    <cellStyle name="Currency 38" xfId="1562"/>
    <cellStyle name="Currency 39" xfId="1563"/>
    <cellStyle name="Currency 4" xfId="47"/>
    <cellStyle name="Currency 4 10" xfId="1564"/>
    <cellStyle name="Currency 4 11" xfId="1565"/>
    <cellStyle name="Currency 4 12" xfId="1566"/>
    <cellStyle name="Currency 4 13" xfId="1567"/>
    <cellStyle name="Currency 4 14" xfId="1568"/>
    <cellStyle name="Currency 4 15" xfId="1569"/>
    <cellStyle name="Currency 4 16" xfId="1570"/>
    <cellStyle name="Currency 4 17" xfId="1571"/>
    <cellStyle name="Currency 4 18" xfId="1572"/>
    <cellStyle name="Currency 4 19" xfId="1573"/>
    <cellStyle name="Currency 4 2" xfId="1574"/>
    <cellStyle name="Currency 4 20" xfId="1575"/>
    <cellStyle name="Currency 4 21" xfId="1576"/>
    <cellStyle name="Currency 4 22" xfId="1577"/>
    <cellStyle name="Currency 4 23" xfId="1578"/>
    <cellStyle name="Currency 4 24" xfId="1579"/>
    <cellStyle name="Currency 4 25" xfId="1580"/>
    <cellStyle name="Currency 4 26" xfId="1581"/>
    <cellStyle name="Currency 4 27" xfId="1582"/>
    <cellStyle name="Currency 4 28" xfId="1583"/>
    <cellStyle name="Currency 4 29" xfId="1584"/>
    <cellStyle name="Currency 4 3" xfId="1585"/>
    <cellStyle name="Currency 4 30" xfId="1586"/>
    <cellStyle name="Currency 4 31" xfId="1587"/>
    <cellStyle name="Currency 4 32" xfId="1588"/>
    <cellStyle name="Currency 4 33" xfId="1589"/>
    <cellStyle name="Currency 4 34" xfId="1590"/>
    <cellStyle name="Currency 4 35" xfId="1591"/>
    <cellStyle name="Currency 4 36" xfId="1592"/>
    <cellStyle name="Currency 4 37" xfId="1593"/>
    <cellStyle name="Currency 4 38" xfId="1594"/>
    <cellStyle name="Currency 4 39" xfId="1595"/>
    <cellStyle name="Currency 4 4" xfId="1596"/>
    <cellStyle name="Currency 4 40" xfId="1597"/>
    <cellStyle name="Currency 4 41" xfId="1598"/>
    <cellStyle name="Currency 4 42" xfId="1599"/>
    <cellStyle name="Currency 4 43" xfId="1600"/>
    <cellStyle name="Currency 4 44" xfId="1601"/>
    <cellStyle name="Currency 4 45" xfId="1602"/>
    <cellStyle name="Currency 4 46" xfId="1603"/>
    <cellStyle name="Currency 4 47" xfId="1604"/>
    <cellStyle name="Currency 4 48" xfId="1605"/>
    <cellStyle name="Currency 4 49" xfId="1606"/>
    <cellStyle name="Currency 4 5" xfId="1607"/>
    <cellStyle name="Currency 4 50" xfId="1608"/>
    <cellStyle name="Currency 4 51" xfId="1609"/>
    <cellStyle name="Currency 4 52" xfId="1610"/>
    <cellStyle name="Currency 4 53" xfId="1611"/>
    <cellStyle name="Currency 4 54" xfId="1612"/>
    <cellStyle name="Currency 4 55" xfId="1613"/>
    <cellStyle name="Currency 4 56" xfId="1614"/>
    <cellStyle name="Currency 4 57" xfId="1615"/>
    <cellStyle name="Currency 4 58" xfId="1616"/>
    <cellStyle name="Currency 4 59" xfId="1617"/>
    <cellStyle name="Currency 4 6" xfId="1618"/>
    <cellStyle name="Currency 4 60" xfId="1619"/>
    <cellStyle name="Currency 4 61" xfId="1620"/>
    <cellStyle name="Currency 4 62" xfId="1621"/>
    <cellStyle name="Currency 4 63" xfId="1622"/>
    <cellStyle name="Currency 4 64" xfId="1623"/>
    <cellStyle name="Currency 4 7" xfId="1624"/>
    <cellStyle name="Currency 4 8" xfId="1625"/>
    <cellStyle name="Currency 4 9" xfId="1626"/>
    <cellStyle name="Currency 40" xfId="1627"/>
    <cellStyle name="Currency 41" xfId="1628"/>
    <cellStyle name="Currency 42" xfId="1629"/>
    <cellStyle name="Currency 43" xfId="1630"/>
    <cellStyle name="Currency 44" xfId="1631"/>
    <cellStyle name="Currency 45" xfId="1632"/>
    <cellStyle name="Currency 46" xfId="1633"/>
    <cellStyle name="Currency 47" xfId="1634"/>
    <cellStyle name="Currency 48" xfId="1635"/>
    <cellStyle name="Currency 5" xfId="61"/>
    <cellStyle name="Currency 5 10" xfId="1636"/>
    <cellStyle name="Currency 5 11" xfId="1637"/>
    <cellStyle name="Currency 5 12" xfId="1638"/>
    <cellStyle name="Currency 5 13" xfId="1639"/>
    <cellStyle name="Currency 5 14" xfId="1640"/>
    <cellStyle name="Currency 5 15" xfId="1641"/>
    <cellStyle name="Currency 5 16" xfId="1642"/>
    <cellStyle name="Currency 5 17" xfId="1643"/>
    <cellStyle name="Currency 5 18" xfId="1644"/>
    <cellStyle name="Currency 5 19" xfId="1645"/>
    <cellStyle name="Currency 5 2" xfId="1646"/>
    <cellStyle name="Currency 5 20" xfId="1647"/>
    <cellStyle name="Currency 5 21" xfId="1648"/>
    <cellStyle name="Currency 5 22" xfId="1649"/>
    <cellStyle name="Currency 5 23" xfId="1650"/>
    <cellStyle name="Currency 5 24" xfId="1651"/>
    <cellStyle name="Currency 5 25" xfId="1652"/>
    <cellStyle name="Currency 5 26" xfId="1653"/>
    <cellStyle name="Currency 5 27" xfId="1654"/>
    <cellStyle name="Currency 5 28" xfId="1655"/>
    <cellStyle name="Currency 5 29" xfId="1656"/>
    <cellStyle name="Currency 5 3" xfId="1657"/>
    <cellStyle name="Currency 5 30" xfId="1658"/>
    <cellStyle name="Currency 5 31" xfId="1659"/>
    <cellStyle name="Currency 5 32" xfId="1660"/>
    <cellStyle name="Currency 5 33" xfId="1661"/>
    <cellStyle name="Currency 5 34" xfId="1662"/>
    <cellStyle name="Currency 5 35" xfId="1663"/>
    <cellStyle name="Currency 5 36" xfId="1664"/>
    <cellStyle name="Currency 5 37" xfId="1665"/>
    <cellStyle name="Currency 5 38" xfId="1666"/>
    <cellStyle name="Currency 5 39" xfId="1667"/>
    <cellStyle name="Currency 5 4" xfId="1668"/>
    <cellStyle name="Currency 5 40" xfId="1669"/>
    <cellStyle name="Currency 5 41" xfId="1670"/>
    <cellStyle name="Currency 5 42" xfId="1671"/>
    <cellStyle name="Currency 5 43" xfId="1672"/>
    <cellStyle name="Currency 5 44" xfId="1673"/>
    <cellStyle name="Currency 5 45" xfId="1674"/>
    <cellStyle name="Currency 5 46" xfId="1675"/>
    <cellStyle name="Currency 5 47" xfId="1676"/>
    <cellStyle name="Currency 5 48" xfId="1677"/>
    <cellStyle name="Currency 5 49" xfId="1678"/>
    <cellStyle name="Currency 5 5" xfId="1679"/>
    <cellStyle name="Currency 5 50" xfId="1680"/>
    <cellStyle name="Currency 5 51" xfId="1681"/>
    <cellStyle name="Currency 5 52" xfId="1682"/>
    <cellStyle name="Currency 5 53" xfId="1683"/>
    <cellStyle name="Currency 5 54" xfId="1684"/>
    <cellStyle name="Currency 5 55" xfId="1685"/>
    <cellStyle name="Currency 5 56" xfId="1686"/>
    <cellStyle name="Currency 5 57" xfId="1687"/>
    <cellStyle name="Currency 5 58" xfId="1688"/>
    <cellStyle name="Currency 5 59" xfId="1689"/>
    <cellStyle name="Currency 5 6" xfId="1690"/>
    <cellStyle name="Currency 5 60" xfId="1691"/>
    <cellStyle name="Currency 5 61" xfId="1692"/>
    <cellStyle name="Currency 5 62" xfId="1693"/>
    <cellStyle name="Currency 5 63" xfId="1694"/>
    <cellStyle name="Currency 5 64" xfId="1695"/>
    <cellStyle name="Currency 5 7" xfId="1696"/>
    <cellStyle name="Currency 5 8" xfId="1697"/>
    <cellStyle name="Currency 5 9" xfId="1698"/>
    <cellStyle name="Currency 6" xfId="62"/>
    <cellStyle name="Currency 6 10" xfId="1699"/>
    <cellStyle name="Currency 6 11" xfId="1700"/>
    <cellStyle name="Currency 6 12" xfId="1701"/>
    <cellStyle name="Currency 6 13" xfId="1702"/>
    <cellStyle name="Currency 6 14" xfId="1703"/>
    <cellStyle name="Currency 6 15" xfId="1704"/>
    <cellStyle name="Currency 6 16" xfId="1705"/>
    <cellStyle name="Currency 6 17" xfId="1706"/>
    <cellStyle name="Currency 6 18" xfId="1707"/>
    <cellStyle name="Currency 6 19" xfId="1708"/>
    <cellStyle name="Currency 6 2" xfId="1709"/>
    <cellStyle name="Currency 6 20" xfId="1710"/>
    <cellStyle name="Currency 6 21" xfId="1711"/>
    <cellStyle name="Currency 6 22" xfId="1712"/>
    <cellStyle name="Currency 6 23" xfId="1713"/>
    <cellStyle name="Currency 6 24" xfId="1714"/>
    <cellStyle name="Currency 6 25" xfId="1715"/>
    <cellStyle name="Currency 6 26" xfId="1716"/>
    <cellStyle name="Currency 6 27" xfId="1717"/>
    <cellStyle name="Currency 6 28" xfId="1718"/>
    <cellStyle name="Currency 6 29" xfId="1719"/>
    <cellStyle name="Currency 6 3" xfId="1720"/>
    <cellStyle name="Currency 6 30" xfId="1721"/>
    <cellStyle name="Currency 6 31" xfId="1722"/>
    <cellStyle name="Currency 6 32" xfId="1723"/>
    <cellStyle name="Currency 6 33" xfId="1724"/>
    <cellStyle name="Currency 6 34" xfId="1725"/>
    <cellStyle name="Currency 6 35" xfId="1726"/>
    <cellStyle name="Currency 6 36" xfId="1727"/>
    <cellStyle name="Currency 6 37" xfId="1728"/>
    <cellStyle name="Currency 6 38" xfId="1729"/>
    <cellStyle name="Currency 6 39" xfId="1730"/>
    <cellStyle name="Currency 6 4" xfId="1731"/>
    <cellStyle name="Currency 6 40" xfId="1732"/>
    <cellStyle name="Currency 6 41" xfId="1733"/>
    <cellStyle name="Currency 6 42" xfId="1734"/>
    <cellStyle name="Currency 6 43" xfId="1735"/>
    <cellStyle name="Currency 6 44" xfId="1736"/>
    <cellStyle name="Currency 6 45" xfId="1737"/>
    <cellStyle name="Currency 6 46" xfId="1738"/>
    <cellStyle name="Currency 6 47" xfId="1739"/>
    <cellStyle name="Currency 6 48" xfId="1740"/>
    <cellStyle name="Currency 6 49" xfId="1741"/>
    <cellStyle name="Currency 6 5" xfId="1742"/>
    <cellStyle name="Currency 6 50" xfId="1743"/>
    <cellStyle name="Currency 6 51" xfId="1744"/>
    <cellStyle name="Currency 6 52" xfId="1745"/>
    <cellStyle name="Currency 6 53" xfId="1746"/>
    <cellStyle name="Currency 6 54" xfId="1747"/>
    <cellStyle name="Currency 6 55" xfId="1748"/>
    <cellStyle name="Currency 6 56" xfId="1749"/>
    <cellStyle name="Currency 6 57" xfId="1750"/>
    <cellStyle name="Currency 6 58" xfId="1751"/>
    <cellStyle name="Currency 6 59" xfId="1752"/>
    <cellStyle name="Currency 6 6" xfId="1753"/>
    <cellStyle name="Currency 6 60" xfId="1754"/>
    <cellStyle name="Currency 6 61" xfId="1755"/>
    <cellStyle name="Currency 6 62" xfId="1756"/>
    <cellStyle name="Currency 6 63" xfId="1757"/>
    <cellStyle name="Currency 6 7" xfId="1758"/>
    <cellStyle name="Currency 6 8" xfId="1759"/>
    <cellStyle name="Currency 6 9" xfId="1760"/>
    <cellStyle name="Currency 7" xfId="1761"/>
    <cellStyle name="Currency 7 10" xfId="1762"/>
    <cellStyle name="Currency 7 11" xfId="1763"/>
    <cellStyle name="Currency 7 12" xfId="1764"/>
    <cellStyle name="Currency 7 13" xfId="1765"/>
    <cellStyle name="Currency 7 14" xfId="1766"/>
    <cellStyle name="Currency 7 15" xfId="1767"/>
    <cellStyle name="Currency 7 16" xfId="1768"/>
    <cellStyle name="Currency 7 17" xfId="1769"/>
    <cellStyle name="Currency 7 18" xfId="1770"/>
    <cellStyle name="Currency 7 19" xfId="1771"/>
    <cellStyle name="Currency 7 2" xfId="1772"/>
    <cellStyle name="Currency 7 20" xfId="1773"/>
    <cellStyle name="Currency 7 21" xfId="1774"/>
    <cellStyle name="Currency 7 22" xfId="1775"/>
    <cellStyle name="Currency 7 23" xfId="1776"/>
    <cellStyle name="Currency 7 24" xfId="1777"/>
    <cellStyle name="Currency 7 25" xfId="1778"/>
    <cellStyle name="Currency 7 26" xfId="1779"/>
    <cellStyle name="Currency 7 27" xfId="1780"/>
    <cellStyle name="Currency 7 28" xfId="1781"/>
    <cellStyle name="Currency 7 29" xfId="1782"/>
    <cellStyle name="Currency 7 3" xfId="1783"/>
    <cellStyle name="Currency 7 30" xfId="1784"/>
    <cellStyle name="Currency 7 31" xfId="1785"/>
    <cellStyle name="Currency 7 32" xfId="1786"/>
    <cellStyle name="Currency 7 33" xfId="1787"/>
    <cellStyle name="Currency 7 34" xfId="1788"/>
    <cellStyle name="Currency 7 35" xfId="1789"/>
    <cellStyle name="Currency 7 36" xfId="1790"/>
    <cellStyle name="Currency 7 37" xfId="1791"/>
    <cellStyle name="Currency 7 38" xfId="1792"/>
    <cellStyle name="Currency 7 39" xfId="1793"/>
    <cellStyle name="Currency 7 4" xfId="1794"/>
    <cellStyle name="Currency 7 40" xfId="1795"/>
    <cellStyle name="Currency 7 41" xfId="1796"/>
    <cellStyle name="Currency 7 42" xfId="1797"/>
    <cellStyle name="Currency 7 43" xfId="1798"/>
    <cellStyle name="Currency 7 44" xfId="1799"/>
    <cellStyle name="Currency 7 45" xfId="1800"/>
    <cellStyle name="Currency 7 46" xfId="1801"/>
    <cellStyle name="Currency 7 47" xfId="1802"/>
    <cellStyle name="Currency 7 48" xfId="1803"/>
    <cellStyle name="Currency 7 49" xfId="1804"/>
    <cellStyle name="Currency 7 5" xfId="1805"/>
    <cellStyle name="Currency 7 50" xfId="1806"/>
    <cellStyle name="Currency 7 51" xfId="1807"/>
    <cellStyle name="Currency 7 52" xfId="1808"/>
    <cellStyle name="Currency 7 53" xfId="1809"/>
    <cellStyle name="Currency 7 54" xfId="1810"/>
    <cellStyle name="Currency 7 55" xfId="1811"/>
    <cellStyle name="Currency 7 56" xfId="1812"/>
    <cellStyle name="Currency 7 57" xfId="1813"/>
    <cellStyle name="Currency 7 58" xfId="1814"/>
    <cellStyle name="Currency 7 59" xfId="1815"/>
    <cellStyle name="Currency 7 6" xfId="1816"/>
    <cellStyle name="Currency 7 60" xfId="1817"/>
    <cellStyle name="Currency 7 61" xfId="1818"/>
    <cellStyle name="Currency 7 62" xfId="1819"/>
    <cellStyle name="Currency 7 63" xfId="1820"/>
    <cellStyle name="Currency 7 7" xfId="1821"/>
    <cellStyle name="Currency 7 8" xfId="1822"/>
    <cellStyle name="Currency 7 9" xfId="1823"/>
    <cellStyle name="Currency 8" xfId="1824"/>
    <cellStyle name="Currency 8 10" xfId="1825"/>
    <cellStyle name="Currency 8 11" xfId="1826"/>
    <cellStyle name="Currency 8 12" xfId="1827"/>
    <cellStyle name="Currency 8 13" xfId="1828"/>
    <cellStyle name="Currency 8 14" xfId="1829"/>
    <cellStyle name="Currency 8 15" xfId="1830"/>
    <cellStyle name="Currency 8 16" xfId="1831"/>
    <cellStyle name="Currency 8 17" xfId="1832"/>
    <cellStyle name="Currency 8 18" xfId="1833"/>
    <cellStyle name="Currency 8 19" xfId="1834"/>
    <cellStyle name="Currency 8 2" xfId="1835"/>
    <cellStyle name="Currency 8 20" xfId="1836"/>
    <cellStyle name="Currency 8 21" xfId="1837"/>
    <cellStyle name="Currency 8 22" xfId="1838"/>
    <cellStyle name="Currency 8 23" xfId="1839"/>
    <cellStyle name="Currency 8 24" xfId="1840"/>
    <cellStyle name="Currency 8 25" xfId="1841"/>
    <cellStyle name="Currency 8 26" xfId="1842"/>
    <cellStyle name="Currency 8 27" xfId="1843"/>
    <cellStyle name="Currency 8 28" xfId="1844"/>
    <cellStyle name="Currency 8 29" xfId="1845"/>
    <cellStyle name="Currency 8 3" xfId="1846"/>
    <cellStyle name="Currency 8 30" xfId="1847"/>
    <cellStyle name="Currency 8 31" xfId="1848"/>
    <cellStyle name="Currency 8 32" xfId="1849"/>
    <cellStyle name="Currency 8 33" xfId="1850"/>
    <cellStyle name="Currency 8 34" xfId="1851"/>
    <cellStyle name="Currency 8 35" xfId="1852"/>
    <cellStyle name="Currency 8 36" xfId="1853"/>
    <cellStyle name="Currency 8 37" xfId="1854"/>
    <cellStyle name="Currency 8 38" xfId="1855"/>
    <cellStyle name="Currency 8 39" xfId="1856"/>
    <cellStyle name="Currency 8 4" xfId="1857"/>
    <cellStyle name="Currency 8 40" xfId="1858"/>
    <cellStyle name="Currency 8 41" xfId="1859"/>
    <cellStyle name="Currency 8 42" xfId="1860"/>
    <cellStyle name="Currency 8 43" xfId="1861"/>
    <cellStyle name="Currency 8 44" xfId="1862"/>
    <cellStyle name="Currency 8 45" xfId="1863"/>
    <cellStyle name="Currency 8 46" xfId="1864"/>
    <cellStyle name="Currency 8 47" xfId="1865"/>
    <cellStyle name="Currency 8 48" xfId="1866"/>
    <cellStyle name="Currency 8 49" xfId="1867"/>
    <cellStyle name="Currency 8 5" xfId="1868"/>
    <cellStyle name="Currency 8 50" xfId="1869"/>
    <cellStyle name="Currency 8 51" xfId="1870"/>
    <cellStyle name="Currency 8 52" xfId="1871"/>
    <cellStyle name="Currency 8 53" xfId="1872"/>
    <cellStyle name="Currency 8 54" xfId="1873"/>
    <cellStyle name="Currency 8 55" xfId="1874"/>
    <cellStyle name="Currency 8 56" xfId="1875"/>
    <cellStyle name="Currency 8 57" xfId="1876"/>
    <cellStyle name="Currency 8 58" xfId="1877"/>
    <cellStyle name="Currency 8 59" xfId="1878"/>
    <cellStyle name="Currency 8 6" xfId="1879"/>
    <cellStyle name="Currency 8 60" xfId="1880"/>
    <cellStyle name="Currency 8 61" xfId="1881"/>
    <cellStyle name="Currency 8 62" xfId="1882"/>
    <cellStyle name="Currency 8 63" xfId="1883"/>
    <cellStyle name="Currency 8 64" xfId="1884"/>
    <cellStyle name="Currency 8 7" xfId="1885"/>
    <cellStyle name="Currency 8 8" xfId="1886"/>
    <cellStyle name="Currency 8 9" xfId="1887"/>
    <cellStyle name="Currency 9" xfId="1888"/>
    <cellStyle name="Currency 9 10" xfId="1889"/>
    <cellStyle name="Currency 9 11" xfId="1890"/>
    <cellStyle name="Currency 9 12" xfId="1891"/>
    <cellStyle name="Currency 9 13" xfId="1892"/>
    <cellStyle name="Currency 9 14" xfId="1893"/>
    <cellStyle name="Currency 9 15" xfId="1894"/>
    <cellStyle name="Currency 9 16" xfId="1895"/>
    <cellStyle name="Currency 9 17" xfId="1896"/>
    <cellStyle name="Currency 9 18" xfId="1897"/>
    <cellStyle name="Currency 9 19" xfId="1898"/>
    <cellStyle name="Currency 9 2" xfId="1899"/>
    <cellStyle name="Currency 9 20" xfId="1900"/>
    <cellStyle name="Currency 9 21" xfId="1901"/>
    <cellStyle name="Currency 9 22" xfId="1902"/>
    <cellStyle name="Currency 9 23" xfId="1903"/>
    <cellStyle name="Currency 9 24" xfId="1904"/>
    <cellStyle name="Currency 9 25" xfId="1905"/>
    <cellStyle name="Currency 9 26" xfId="1906"/>
    <cellStyle name="Currency 9 27" xfId="1907"/>
    <cellStyle name="Currency 9 28" xfId="1908"/>
    <cellStyle name="Currency 9 29" xfId="1909"/>
    <cellStyle name="Currency 9 3" xfId="1910"/>
    <cellStyle name="Currency 9 30" xfId="1911"/>
    <cellStyle name="Currency 9 31" xfId="1912"/>
    <cellStyle name="Currency 9 32" xfId="1913"/>
    <cellStyle name="Currency 9 33" xfId="1914"/>
    <cellStyle name="Currency 9 34" xfId="1915"/>
    <cellStyle name="Currency 9 35" xfId="1916"/>
    <cellStyle name="Currency 9 36" xfId="1917"/>
    <cellStyle name="Currency 9 37" xfId="1918"/>
    <cellStyle name="Currency 9 38" xfId="1919"/>
    <cellStyle name="Currency 9 39" xfId="1920"/>
    <cellStyle name="Currency 9 4" xfId="1921"/>
    <cellStyle name="Currency 9 40" xfId="1922"/>
    <cellStyle name="Currency 9 41" xfId="1923"/>
    <cellStyle name="Currency 9 42" xfId="1924"/>
    <cellStyle name="Currency 9 43" xfId="1925"/>
    <cellStyle name="Currency 9 44" xfId="1926"/>
    <cellStyle name="Currency 9 45" xfId="1927"/>
    <cellStyle name="Currency 9 46" xfId="1928"/>
    <cellStyle name="Currency 9 47" xfId="1929"/>
    <cellStyle name="Currency 9 48" xfId="1930"/>
    <cellStyle name="Currency 9 49" xfId="1931"/>
    <cellStyle name="Currency 9 5" xfId="1932"/>
    <cellStyle name="Currency 9 50" xfId="1933"/>
    <cellStyle name="Currency 9 51" xfId="1934"/>
    <cellStyle name="Currency 9 52" xfId="1935"/>
    <cellStyle name="Currency 9 53" xfId="1936"/>
    <cellStyle name="Currency 9 54" xfId="1937"/>
    <cellStyle name="Currency 9 55" xfId="1938"/>
    <cellStyle name="Currency 9 56" xfId="1939"/>
    <cellStyle name="Currency 9 57" xfId="1940"/>
    <cellStyle name="Currency 9 58" xfId="1941"/>
    <cellStyle name="Currency 9 59" xfId="1942"/>
    <cellStyle name="Currency 9 6" xfId="1943"/>
    <cellStyle name="Currency 9 60" xfId="1944"/>
    <cellStyle name="Currency 9 61" xfId="1945"/>
    <cellStyle name="Currency 9 62" xfId="1946"/>
    <cellStyle name="Currency 9 63" xfId="1947"/>
    <cellStyle name="Currency 9 7" xfId="1948"/>
    <cellStyle name="Currency 9 8" xfId="1949"/>
    <cellStyle name="Currency 9 9" xfId="1950"/>
    <cellStyle name="Double Line 25.5" xfId="15"/>
    <cellStyle name="Explanatory Text" xfId="85" builtinId="53" customBuiltin="1"/>
    <cellStyle name="Extra space" xfId="1951"/>
    <cellStyle name="Good" xfId="75" builtinId="26" customBuiltin="1"/>
    <cellStyle name="Grey" xfId="26"/>
    <cellStyle name="Heading 1" xfId="71" builtinId="16" customBuiltin="1"/>
    <cellStyle name="Heading 2" xfId="72" builtinId="17" customBuiltin="1"/>
    <cellStyle name="Heading 3" xfId="73" builtinId="18" customBuiltin="1"/>
    <cellStyle name="Heading 4" xfId="74" builtinId="19" customBuiltin="1"/>
    <cellStyle name="Hyperlink 2" xfId="16"/>
    <cellStyle name="Hyperlink 3" xfId="1952"/>
    <cellStyle name="Hyperlink 4" xfId="1953"/>
    <cellStyle name="Input" xfId="78" builtinId="20" customBuiltin="1"/>
    <cellStyle name="Input [yellow]" xfId="27"/>
    <cellStyle name="Item Tag" xfId="1954"/>
    <cellStyle name="Line (top, bottom heavy)" xfId="1955"/>
    <cellStyle name="Linked Cell" xfId="81" builtinId="24" customBuiltin="1"/>
    <cellStyle name="Neutral" xfId="77" builtinId="28" customBuiltin="1"/>
    <cellStyle name="no dec" xfId="28"/>
    <cellStyle name="Normal" xfId="0" builtinId="0"/>
    <cellStyle name="Normal - Style1" xfId="29"/>
    <cellStyle name="Normal 10" xfId="1956"/>
    <cellStyle name="Normal 11" xfId="1957"/>
    <cellStyle name="Normal 11 3" xfId="52"/>
    <cellStyle name="Normal 12" xfId="1958"/>
    <cellStyle name="Normal 12 10" xfId="1959"/>
    <cellStyle name="Normal 13" xfId="1960"/>
    <cellStyle name="Normal 14" xfId="1961"/>
    <cellStyle name="Normal 18" xfId="50"/>
    <cellStyle name="Normal 19" xfId="54"/>
    <cellStyle name="Normal 2" xfId="1"/>
    <cellStyle name="Normal 2 2" xfId="17"/>
    <cellStyle name="Normal 2 2 2" xfId="24"/>
    <cellStyle name="Normal 2 248" xfId="1962"/>
    <cellStyle name="Normal 2 3" xfId="49"/>
    <cellStyle name="Normal 2 3 2" xfId="55"/>
    <cellStyle name="Normal 2 4" xfId="113"/>
    <cellStyle name="Normal 2_4Q 2010 Non-GAAP Reconciliation_WEB" xfId="1963"/>
    <cellStyle name="Normal 20" xfId="57"/>
    <cellStyle name="Normal 244" xfId="1964"/>
    <cellStyle name="Normal 245" xfId="1965"/>
    <cellStyle name="Normal 246" xfId="1966"/>
    <cellStyle name="Normal 26" xfId="43"/>
    <cellStyle name="Normal 3" xfId="2"/>
    <cellStyle name="Normal 3 10" xfId="1967"/>
    <cellStyle name="Normal 3 11" xfId="1968"/>
    <cellStyle name="Normal 3 12" xfId="1969"/>
    <cellStyle name="Normal 3 13" xfId="1970"/>
    <cellStyle name="Normal 3 14" xfId="1971"/>
    <cellStyle name="Normal 3 15" xfId="1972"/>
    <cellStyle name="Normal 3 16" xfId="1973"/>
    <cellStyle name="Normal 3 17" xfId="1974"/>
    <cellStyle name="Normal 3 18" xfId="1975"/>
    <cellStyle name="Normal 3 19" xfId="1976"/>
    <cellStyle name="Normal 3 2" xfId="41"/>
    <cellStyle name="Normal 3 20" xfId="1977"/>
    <cellStyle name="Normal 3 21" xfId="1978"/>
    <cellStyle name="Normal 3 22" xfId="1979"/>
    <cellStyle name="Normal 3 23" xfId="1980"/>
    <cellStyle name="Normal 3 24" xfId="1981"/>
    <cellStyle name="Normal 3 25" xfId="1982"/>
    <cellStyle name="Normal 3 26" xfId="1983"/>
    <cellStyle name="Normal 3 27" xfId="1984"/>
    <cellStyle name="Normal 3 28" xfId="1985"/>
    <cellStyle name="Normal 3 29" xfId="1986"/>
    <cellStyle name="Normal 3 3" xfId="23"/>
    <cellStyle name="Normal 3 30" xfId="1987"/>
    <cellStyle name="Normal 3 31" xfId="1988"/>
    <cellStyle name="Normal 3 32" xfId="1989"/>
    <cellStyle name="Normal 3 33" xfId="1990"/>
    <cellStyle name="Normal 3 34" xfId="1991"/>
    <cellStyle name="Normal 3 35" xfId="1992"/>
    <cellStyle name="Normal 3 36" xfId="1993"/>
    <cellStyle name="Normal 3 37" xfId="1994"/>
    <cellStyle name="Normal 3 38" xfId="1995"/>
    <cellStyle name="Normal 3 39" xfId="1996"/>
    <cellStyle name="Normal 3 4" xfId="1997"/>
    <cellStyle name="Normal 3 40" xfId="1998"/>
    <cellStyle name="Normal 3 41" xfId="1999"/>
    <cellStyle name="Normal 3 42" xfId="2000"/>
    <cellStyle name="Normal 3 43" xfId="2001"/>
    <cellStyle name="Normal 3 44" xfId="2002"/>
    <cellStyle name="Normal 3 45" xfId="2003"/>
    <cellStyle name="Normal 3 46" xfId="2004"/>
    <cellStyle name="Normal 3 47" xfId="2005"/>
    <cellStyle name="Normal 3 48" xfId="2006"/>
    <cellStyle name="Normal 3 49" xfId="2007"/>
    <cellStyle name="Normal 3 5" xfId="2008"/>
    <cellStyle name="Normal 3 50" xfId="2009"/>
    <cellStyle name="Normal 3 51" xfId="2010"/>
    <cellStyle name="Normal 3 52" xfId="2011"/>
    <cellStyle name="Normal 3 53" xfId="2012"/>
    <cellStyle name="Normal 3 54" xfId="2013"/>
    <cellStyle name="Normal 3 55" xfId="2014"/>
    <cellStyle name="Normal 3 56" xfId="2015"/>
    <cellStyle name="Normal 3 57" xfId="2016"/>
    <cellStyle name="Normal 3 58" xfId="2017"/>
    <cellStyle name="Normal 3 59" xfId="2018"/>
    <cellStyle name="Normal 3 6" xfId="2019"/>
    <cellStyle name="Normal 3 60" xfId="2020"/>
    <cellStyle name="Normal 3 61" xfId="2021"/>
    <cellStyle name="Normal 3 62" xfId="2022"/>
    <cellStyle name="Normal 3 63" xfId="2023"/>
    <cellStyle name="Normal 3 64" xfId="2024"/>
    <cellStyle name="Normal 3 65" xfId="2025"/>
    <cellStyle name="Normal 3 66" xfId="2026"/>
    <cellStyle name="Normal 3 7" xfId="2027"/>
    <cellStyle name="Normal 3 8" xfId="2028"/>
    <cellStyle name="Normal 3 9" xfId="2029"/>
    <cellStyle name="Normal 349" xfId="2030"/>
    <cellStyle name="Normal 4" xfId="30"/>
    <cellStyle name="Normal 4 10" xfId="2031"/>
    <cellStyle name="Normal 4 11" xfId="2032"/>
    <cellStyle name="Normal 4 12" xfId="2033"/>
    <cellStyle name="Normal 4 13" xfId="2034"/>
    <cellStyle name="Normal 4 14" xfId="2035"/>
    <cellStyle name="Normal 4 15" xfId="2036"/>
    <cellStyle name="Normal 4 16" xfId="2037"/>
    <cellStyle name="Normal 4 17" xfId="2038"/>
    <cellStyle name="Normal 4 18" xfId="2039"/>
    <cellStyle name="Normal 4 19" xfId="2040"/>
    <cellStyle name="Normal 4 2" xfId="2041"/>
    <cellStyle name="Normal 4 20" xfId="2042"/>
    <cellStyle name="Normal 4 21" xfId="2043"/>
    <cellStyle name="Normal 4 22" xfId="2044"/>
    <cellStyle name="Normal 4 23" xfId="2045"/>
    <cellStyle name="Normal 4 24" xfId="2046"/>
    <cellStyle name="Normal 4 25" xfId="2047"/>
    <cellStyle name="Normal 4 26" xfId="2048"/>
    <cellStyle name="Normal 4 27" xfId="2049"/>
    <cellStyle name="Normal 4 28" xfId="2050"/>
    <cellStyle name="Normal 4 29" xfId="2051"/>
    <cellStyle name="Normal 4 3" xfId="2052"/>
    <cellStyle name="Normal 4 30" xfId="2053"/>
    <cellStyle name="Normal 4 31" xfId="2054"/>
    <cellStyle name="Normal 4 32" xfId="2055"/>
    <cellStyle name="Normal 4 33" xfId="2056"/>
    <cellStyle name="Normal 4 34" xfId="2057"/>
    <cellStyle name="Normal 4 35" xfId="2058"/>
    <cellStyle name="Normal 4 36" xfId="2059"/>
    <cellStyle name="Normal 4 37" xfId="2060"/>
    <cellStyle name="Normal 4 38" xfId="2061"/>
    <cellStyle name="Normal 4 39" xfId="2062"/>
    <cellStyle name="Normal 4 4" xfId="2063"/>
    <cellStyle name="Normal 4 40" xfId="2064"/>
    <cellStyle name="Normal 4 41" xfId="2065"/>
    <cellStyle name="Normal 4 42" xfId="2066"/>
    <cellStyle name="Normal 4 43" xfId="2067"/>
    <cellStyle name="Normal 4 44" xfId="2068"/>
    <cellStyle name="Normal 4 45" xfId="2069"/>
    <cellStyle name="Normal 4 46" xfId="2070"/>
    <cellStyle name="Normal 4 47" xfId="2071"/>
    <cellStyle name="Normal 4 48" xfId="2072"/>
    <cellStyle name="Normal 4 49" xfId="2073"/>
    <cellStyle name="Normal 4 5" xfId="2074"/>
    <cellStyle name="Normal 4 50" xfId="2075"/>
    <cellStyle name="Normal 4 51" xfId="2076"/>
    <cellStyle name="Normal 4 52" xfId="2077"/>
    <cellStyle name="Normal 4 53" xfId="2078"/>
    <cellStyle name="Normal 4 54" xfId="2079"/>
    <cellStyle name="Normal 4 55" xfId="2080"/>
    <cellStyle name="Normal 4 56" xfId="2081"/>
    <cellStyle name="Normal 4 57" xfId="2082"/>
    <cellStyle name="Normal 4 58" xfId="2083"/>
    <cellStyle name="Normal 4 59" xfId="2084"/>
    <cellStyle name="Normal 4 6" xfId="2085"/>
    <cellStyle name="Normal 4 60" xfId="2086"/>
    <cellStyle name="Normal 4 61" xfId="2087"/>
    <cellStyle name="Normal 4 62" xfId="2088"/>
    <cellStyle name="Normal 4 63" xfId="2089"/>
    <cellStyle name="Normal 4 64" xfId="2090"/>
    <cellStyle name="Normal 4 65" xfId="2091"/>
    <cellStyle name="Normal 4 66" xfId="2092"/>
    <cellStyle name="Normal 4 7" xfId="2093"/>
    <cellStyle name="Normal 4 8" xfId="2094"/>
    <cellStyle name="Normal 4 9" xfId="2095"/>
    <cellStyle name="Normal 5" xfId="40"/>
    <cellStyle name="Normal 5 10" xfId="2096"/>
    <cellStyle name="Normal 5 11" xfId="2097"/>
    <cellStyle name="Normal 5 12" xfId="2098"/>
    <cellStyle name="Normal 5 13" xfId="2099"/>
    <cellStyle name="Normal 5 14" xfId="2100"/>
    <cellStyle name="Normal 5 15" xfId="2101"/>
    <cellStyle name="Normal 5 16" xfId="2102"/>
    <cellStyle name="Normal 5 17" xfId="2103"/>
    <cellStyle name="Normal 5 18" xfId="2104"/>
    <cellStyle name="Normal 5 19" xfId="2105"/>
    <cellStyle name="Normal 5 2" xfId="2106"/>
    <cellStyle name="Normal 5 20" xfId="2107"/>
    <cellStyle name="Normal 5 21" xfId="2108"/>
    <cellStyle name="Normal 5 22" xfId="2109"/>
    <cellStyle name="Normal 5 23" xfId="2110"/>
    <cellStyle name="Normal 5 24" xfId="2111"/>
    <cellStyle name="Normal 5 25" xfId="2112"/>
    <cellStyle name="Normal 5 26" xfId="2113"/>
    <cellStyle name="Normal 5 27" xfId="2114"/>
    <cellStyle name="Normal 5 28" xfId="2115"/>
    <cellStyle name="Normal 5 29" xfId="2116"/>
    <cellStyle name="Normal 5 3" xfId="2117"/>
    <cellStyle name="Normal 5 30" xfId="2118"/>
    <cellStyle name="Normal 5 31" xfId="2119"/>
    <cellStyle name="Normal 5 32" xfId="2120"/>
    <cellStyle name="Normal 5 33" xfId="2121"/>
    <cellStyle name="Normal 5 34" xfId="2122"/>
    <cellStyle name="Normal 5 35" xfId="2123"/>
    <cellStyle name="Normal 5 36" xfId="2124"/>
    <cellStyle name="Normal 5 37" xfId="2125"/>
    <cellStyle name="Normal 5 38" xfId="2126"/>
    <cellStyle name="Normal 5 39" xfId="2127"/>
    <cellStyle name="Normal 5 4" xfId="2128"/>
    <cellStyle name="Normal 5 40" xfId="2129"/>
    <cellStyle name="Normal 5 41" xfId="2130"/>
    <cellStyle name="Normal 5 42" xfId="2131"/>
    <cellStyle name="Normal 5 43" xfId="2132"/>
    <cellStyle name="Normal 5 44" xfId="2133"/>
    <cellStyle name="Normal 5 45" xfId="2134"/>
    <cellStyle name="Normal 5 46" xfId="2135"/>
    <cellStyle name="Normal 5 47" xfId="2136"/>
    <cellStyle name="Normal 5 48" xfId="2137"/>
    <cellStyle name="Normal 5 49" xfId="2138"/>
    <cellStyle name="Normal 5 5" xfId="2139"/>
    <cellStyle name="Normal 5 50" xfId="2140"/>
    <cellStyle name="Normal 5 51" xfId="2141"/>
    <cellStyle name="Normal 5 52" xfId="2142"/>
    <cellStyle name="Normal 5 53" xfId="2143"/>
    <cellStyle name="Normal 5 54" xfId="2144"/>
    <cellStyle name="Normal 5 55" xfId="2145"/>
    <cellStyle name="Normal 5 56" xfId="2146"/>
    <cellStyle name="Normal 5 57" xfId="2147"/>
    <cellStyle name="Normal 5 58" xfId="2148"/>
    <cellStyle name="Normal 5 59" xfId="2149"/>
    <cellStyle name="Normal 5 6" xfId="2150"/>
    <cellStyle name="Normal 5 60" xfId="2151"/>
    <cellStyle name="Normal 5 61" xfId="2152"/>
    <cellStyle name="Normal 5 62" xfId="2153"/>
    <cellStyle name="Normal 5 63" xfId="2154"/>
    <cellStyle name="Normal 5 64" xfId="2155"/>
    <cellStyle name="Normal 5 65" xfId="2156"/>
    <cellStyle name="Normal 5 66" xfId="2157"/>
    <cellStyle name="Normal 5 7" xfId="2158"/>
    <cellStyle name="Normal 5 8" xfId="2159"/>
    <cellStyle name="Normal 5 9" xfId="2160"/>
    <cellStyle name="Normal 6" xfId="45"/>
    <cellStyle name="Normal 6 10" xfId="2161"/>
    <cellStyle name="Normal 6 11" xfId="2162"/>
    <cellStyle name="Normal 6 12" xfId="2163"/>
    <cellStyle name="Normal 6 13" xfId="2164"/>
    <cellStyle name="Normal 6 14" xfId="2165"/>
    <cellStyle name="Normal 6 15" xfId="2166"/>
    <cellStyle name="Normal 6 16" xfId="2167"/>
    <cellStyle name="Normal 6 17" xfId="2168"/>
    <cellStyle name="Normal 6 18" xfId="2169"/>
    <cellStyle name="Normal 6 19" xfId="2170"/>
    <cellStyle name="Normal 6 2" xfId="2171"/>
    <cellStyle name="Normal 6 20" xfId="2172"/>
    <cellStyle name="Normal 6 21" xfId="2173"/>
    <cellStyle name="Normal 6 22" xfId="2174"/>
    <cellStyle name="Normal 6 23" xfId="2175"/>
    <cellStyle name="Normal 6 24" xfId="2176"/>
    <cellStyle name="Normal 6 25" xfId="2177"/>
    <cellStyle name="Normal 6 26" xfId="2178"/>
    <cellStyle name="Normal 6 27" xfId="2179"/>
    <cellStyle name="Normal 6 28" xfId="2180"/>
    <cellStyle name="Normal 6 29" xfId="2181"/>
    <cellStyle name="Normal 6 3" xfId="2182"/>
    <cellStyle name="Normal 6 30" xfId="2183"/>
    <cellStyle name="Normal 6 31" xfId="2184"/>
    <cellStyle name="Normal 6 32" xfId="2185"/>
    <cellStyle name="Normal 6 33" xfId="2186"/>
    <cellStyle name="Normal 6 34" xfId="2187"/>
    <cellStyle name="Normal 6 35" xfId="2188"/>
    <cellStyle name="Normal 6 36" xfId="2189"/>
    <cellStyle name="Normal 6 37" xfId="2190"/>
    <cellStyle name="Normal 6 38" xfId="2191"/>
    <cellStyle name="Normal 6 39" xfId="2192"/>
    <cellStyle name="Normal 6 4" xfId="2193"/>
    <cellStyle name="Normal 6 40" xfId="2194"/>
    <cellStyle name="Normal 6 41" xfId="2195"/>
    <cellStyle name="Normal 6 42" xfId="2196"/>
    <cellStyle name="Normal 6 43" xfId="2197"/>
    <cellStyle name="Normal 6 44" xfId="2198"/>
    <cellStyle name="Normal 6 45" xfId="2199"/>
    <cellStyle name="Normal 6 46" xfId="2200"/>
    <cellStyle name="Normal 6 47" xfId="2201"/>
    <cellStyle name="Normal 6 48" xfId="2202"/>
    <cellStyle name="Normal 6 49" xfId="2203"/>
    <cellStyle name="Normal 6 5" xfId="2204"/>
    <cellStyle name="Normal 6 50" xfId="2205"/>
    <cellStyle name="Normal 6 51" xfId="2206"/>
    <cellStyle name="Normal 6 52" xfId="2207"/>
    <cellStyle name="Normal 6 53" xfId="2208"/>
    <cellStyle name="Normal 6 54" xfId="2209"/>
    <cellStyle name="Normal 6 55" xfId="2210"/>
    <cellStyle name="Normal 6 56" xfId="2211"/>
    <cellStyle name="Normal 6 57" xfId="2212"/>
    <cellStyle name="Normal 6 58" xfId="2213"/>
    <cellStyle name="Normal 6 59" xfId="2214"/>
    <cellStyle name="Normal 6 6" xfId="2215"/>
    <cellStyle name="Normal 6 60" xfId="2216"/>
    <cellStyle name="Normal 6 61" xfId="2217"/>
    <cellStyle name="Normal 6 62" xfId="2218"/>
    <cellStyle name="Normal 6 63" xfId="2219"/>
    <cellStyle name="Normal 6 7" xfId="2220"/>
    <cellStyle name="Normal 6 8" xfId="2221"/>
    <cellStyle name="Normal 6 9" xfId="2222"/>
    <cellStyle name="Normal 7" xfId="63"/>
    <cellStyle name="Normal 7 4" xfId="2223"/>
    <cellStyle name="Normal 8" xfId="64"/>
    <cellStyle name="Normal 8 10" xfId="2224"/>
    <cellStyle name="Normal 8 11" xfId="2225"/>
    <cellStyle name="Normal 8 12" xfId="2226"/>
    <cellStyle name="Normal 8 13" xfId="2227"/>
    <cellStyle name="Normal 8 14" xfId="2228"/>
    <cellStyle name="Normal 8 15" xfId="2229"/>
    <cellStyle name="Normal 8 16" xfId="2230"/>
    <cellStyle name="Normal 8 17" xfId="2231"/>
    <cellStyle name="Normal 8 18" xfId="2232"/>
    <cellStyle name="Normal 8 19" xfId="2233"/>
    <cellStyle name="Normal 8 2" xfId="2234"/>
    <cellStyle name="Normal 8 20" xfId="2235"/>
    <cellStyle name="Normal 8 21" xfId="2236"/>
    <cellStyle name="Normal 8 22" xfId="2237"/>
    <cellStyle name="Normal 8 23" xfId="2238"/>
    <cellStyle name="Normal 8 24" xfId="2239"/>
    <cellStyle name="Normal 8 25" xfId="2240"/>
    <cellStyle name="Normal 8 26" xfId="2241"/>
    <cellStyle name="Normal 8 27" xfId="2242"/>
    <cellStyle name="Normal 8 28" xfId="2243"/>
    <cellStyle name="Normal 8 29" xfId="2244"/>
    <cellStyle name="Normal 8 3" xfId="2245"/>
    <cellStyle name="Normal 8 3 10" xfId="2246"/>
    <cellStyle name="Normal 8 3 11" xfId="2247"/>
    <cellStyle name="Normal 8 3 12" xfId="2248"/>
    <cellStyle name="Normal 8 3 13" xfId="2249"/>
    <cellStyle name="Normal 8 3 14" xfId="2250"/>
    <cellStyle name="Normal 8 3 15" xfId="2251"/>
    <cellStyle name="Normal 8 3 16" xfId="2252"/>
    <cellStyle name="Normal 8 3 17" xfId="2253"/>
    <cellStyle name="Normal 8 3 18" xfId="2254"/>
    <cellStyle name="Normal 8 3 19" xfId="2255"/>
    <cellStyle name="Normal 8 3 2" xfId="2256"/>
    <cellStyle name="Normal 8 3 20" xfId="2257"/>
    <cellStyle name="Normal 8 3 21" xfId="2258"/>
    <cellStyle name="Normal 8 3 22" xfId="2259"/>
    <cellStyle name="Normal 8 3 23" xfId="2260"/>
    <cellStyle name="Normal 8 3 24" xfId="2261"/>
    <cellStyle name="Normal 8 3 25" xfId="2262"/>
    <cellStyle name="Normal 8 3 26" xfId="2263"/>
    <cellStyle name="Normal 8 3 3" xfId="2264"/>
    <cellStyle name="Normal 8 3 4" xfId="2265"/>
    <cellStyle name="Normal 8 3 5" xfId="2266"/>
    <cellStyle name="Normal 8 3 6" xfId="2267"/>
    <cellStyle name="Normal 8 3 7" xfId="2268"/>
    <cellStyle name="Normal 8 3 8" xfId="2269"/>
    <cellStyle name="Normal 8 3 9" xfId="2270"/>
    <cellStyle name="Normal 8 30" xfId="2271"/>
    <cellStyle name="Normal 8 31" xfId="2272"/>
    <cellStyle name="Normal 8 32" xfId="2273"/>
    <cellStyle name="Normal 8 33" xfId="2274"/>
    <cellStyle name="Normal 8 34" xfId="2275"/>
    <cellStyle name="Normal 8 35" xfId="2276"/>
    <cellStyle name="Normal 8 36" xfId="2277"/>
    <cellStyle name="Normal 8 37" xfId="2278"/>
    <cellStyle name="Normal 8 38" xfId="2279"/>
    <cellStyle name="Normal 8 39" xfId="2280"/>
    <cellStyle name="Normal 8 4" xfId="2281"/>
    <cellStyle name="Normal 8 40" xfId="2282"/>
    <cellStyle name="Normal 8 41" xfId="2283"/>
    <cellStyle name="Normal 8 42" xfId="2284"/>
    <cellStyle name="Normal 8 43" xfId="2285"/>
    <cellStyle name="Normal 8 44" xfId="2286"/>
    <cellStyle name="Normal 8 45" xfId="2287"/>
    <cellStyle name="Normal 8 46" xfId="2288"/>
    <cellStyle name="Normal 8 47" xfId="2289"/>
    <cellStyle name="Normal 8 48" xfId="2290"/>
    <cellStyle name="Normal 8 49" xfId="2291"/>
    <cellStyle name="Normal 8 5" xfId="2292"/>
    <cellStyle name="Normal 8 5 10" xfId="2293"/>
    <cellStyle name="Normal 8 5 11" xfId="2294"/>
    <cellStyle name="Normal 8 5 12" xfId="2295"/>
    <cellStyle name="Normal 8 5 13" xfId="2296"/>
    <cellStyle name="Normal 8 5 14" xfId="2297"/>
    <cellStyle name="Normal 8 5 15" xfId="2298"/>
    <cellStyle name="Normal 8 5 16" xfId="2299"/>
    <cellStyle name="Normal 8 5 17" xfId="2300"/>
    <cellStyle name="Normal 8 5 18" xfId="2301"/>
    <cellStyle name="Normal 8 5 19" xfId="2302"/>
    <cellStyle name="Normal 8 5 2" xfId="2303"/>
    <cellStyle name="Normal 8 5 20" xfId="2304"/>
    <cellStyle name="Normal 8 5 21" xfId="2305"/>
    <cellStyle name="Normal 8 5 22" xfId="2306"/>
    <cellStyle name="Normal 8 5 23" xfId="2307"/>
    <cellStyle name="Normal 8 5 24" xfId="2308"/>
    <cellStyle name="Normal 8 5 25" xfId="2309"/>
    <cellStyle name="Normal 8 5 26" xfId="2310"/>
    <cellStyle name="Normal 8 5 27" xfId="2311"/>
    <cellStyle name="Normal 8 5 28" xfId="2312"/>
    <cellStyle name="Normal 8 5 29" xfId="2313"/>
    <cellStyle name="Normal 8 5 3" xfId="2314"/>
    <cellStyle name="Normal 8 5 30" xfId="2315"/>
    <cellStyle name="Normal 8 5 31" xfId="2316"/>
    <cellStyle name="Normal 8 5 32" xfId="2317"/>
    <cellStyle name="Normal 8 5 33" xfId="2318"/>
    <cellStyle name="Normal 8 5 34" xfId="2319"/>
    <cellStyle name="Normal 8 5 35" xfId="2320"/>
    <cellStyle name="Normal 8 5 36" xfId="2321"/>
    <cellStyle name="Normal 8 5 37" xfId="2322"/>
    <cellStyle name="Normal 8 5 38" xfId="2323"/>
    <cellStyle name="Normal 8 5 39" xfId="2324"/>
    <cellStyle name="Normal 8 5 4" xfId="2325"/>
    <cellStyle name="Normal 8 5 40" xfId="2326"/>
    <cellStyle name="Normal 8 5 41" xfId="2327"/>
    <cellStyle name="Normal 8 5 42" xfId="2328"/>
    <cellStyle name="Normal 8 5 43" xfId="2329"/>
    <cellStyle name="Normal 8 5 44" xfId="2330"/>
    <cellStyle name="Normal 8 5 45" xfId="2331"/>
    <cellStyle name="Normal 8 5 46" xfId="2332"/>
    <cellStyle name="Normal 8 5 47" xfId="2333"/>
    <cellStyle name="Normal 8 5 48" xfId="2334"/>
    <cellStyle name="Normal 8 5 49" xfId="2335"/>
    <cellStyle name="Normal 8 5 5" xfId="2336"/>
    <cellStyle name="Normal 8 5 50" xfId="2337"/>
    <cellStyle name="Normal 8 5 51" xfId="2338"/>
    <cellStyle name="Normal 8 5 52" xfId="2339"/>
    <cellStyle name="Normal 8 5 53" xfId="2340"/>
    <cellStyle name="Normal 8 5 54" xfId="2341"/>
    <cellStyle name="Normal 8 5 55" xfId="2342"/>
    <cellStyle name="Normal 8 5 56" xfId="2343"/>
    <cellStyle name="Normal 8 5 57" xfId="2344"/>
    <cellStyle name="Normal 8 5 58" xfId="2345"/>
    <cellStyle name="Normal 8 5 59" xfId="2346"/>
    <cellStyle name="Normal 8 5 6" xfId="2347"/>
    <cellStyle name="Normal 8 5 60" xfId="2348"/>
    <cellStyle name="Normal 8 5 61" xfId="2349"/>
    <cellStyle name="Normal 8 5 62" xfId="2350"/>
    <cellStyle name="Normal 8 5 63" xfId="2351"/>
    <cellStyle name="Normal 8 5 64" xfId="2352"/>
    <cellStyle name="Normal 8 5 65" xfId="2353"/>
    <cellStyle name="Normal 8 5 66" xfId="2354"/>
    <cellStyle name="Normal 8 5 67" xfId="2355"/>
    <cellStyle name="Normal 8 5 68" xfId="2356"/>
    <cellStyle name="Normal 8 5 69" xfId="2357"/>
    <cellStyle name="Normal 8 5 7" xfId="2358"/>
    <cellStyle name="Normal 8 5 70" xfId="2359"/>
    <cellStyle name="Normal 8 5 71" xfId="2360"/>
    <cellStyle name="Normal 8 5 8" xfId="2361"/>
    <cellStyle name="Normal 8 5 9" xfId="2362"/>
    <cellStyle name="Normal 8 50" xfId="2363"/>
    <cellStyle name="Normal 8 51" xfId="2364"/>
    <cellStyle name="Normal 8 52" xfId="2365"/>
    <cellStyle name="Normal 8 53" xfId="2366"/>
    <cellStyle name="Normal 8 54" xfId="2367"/>
    <cellStyle name="Normal 8 55" xfId="2368"/>
    <cellStyle name="Normal 8 56" xfId="2369"/>
    <cellStyle name="Normal 8 57" xfId="2370"/>
    <cellStyle name="Normal 8 58" xfId="2371"/>
    <cellStyle name="Normal 8 59" xfId="2372"/>
    <cellStyle name="Normal 8 6" xfId="2373"/>
    <cellStyle name="Normal 8 60" xfId="2374"/>
    <cellStyle name="Normal 8 60 2" xfId="2375"/>
    <cellStyle name="Normal 8 60 3" xfId="2376"/>
    <cellStyle name="Normal 8 60 3 2" xfId="2377"/>
    <cellStyle name="Normal 8 61" xfId="2378"/>
    <cellStyle name="Normal 8 62" xfId="2379"/>
    <cellStyle name="Normal 8 63" xfId="2380"/>
    <cellStyle name="Normal 8 64" xfId="2381"/>
    <cellStyle name="Normal 8 65" xfId="2382"/>
    <cellStyle name="Normal 8 66" xfId="2383"/>
    <cellStyle name="Normal 8 67" xfId="2384"/>
    <cellStyle name="Normal 8 68" xfId="2385"/>
    <cellStyle name="Normal 8 69" xfId="2386"/>
    <cellStyle name="Normal 8 7" xfId="2387"/>
    <cellStyle name="Normal 8 70" xfId="2388"/>
    <cellStyle name="Normal 8 71" xfId="2389"/>
    <cellStyle name="Normal 8 72" xfId="2390"/>
    <cellStyle name="Normal 8 73" xfId="2391"/>
    <cellStyle name="Normal 8 74" xfId="2392"/>
    <cellStyle name="Normal 8 8" xfId="2393"/>
    <cellStyle name="Normal 8 9" xfId="2394"/>
    <cellStyle name="Normal 9" xfId="65"/>
    <cellStyle name="Note" xfId="84" builtinId="10" customBuiltin="1"/>
    <cellStyle name="Output" xfId="79" builtinId="21" customBuiltin="1"/>
    <cellStyle name="Output Line Items" xfId="31"/>
    <cellStyle name="Percent" xfId="111" builtinId="5"/>
    <cellStyle name="Percent [2]" xfId="32"/>
    <cellStyle name="Percent 10" xfId="2395"/>
    <cellStyle name="Percent 2" xfId="19"/>
    <cellStyle name="Percent 2 2" xfId="20"/>
    <cellStyle name="Percent 2 2 2" xfId="21"/>
    <cellStyle name="Percent 2 3" xfId="22"/>
    <cellStyle name="Percent 2 4" xfId="2396"/>
    <cellStyle name="Percent 2 60" xfId="2397"/>
    <cellStyle name="Percent 3" xfId="25"/>
    <cellStyle name="Percent 3 10" xfId="2398"/>
    <cellStyle name="Percent 3 11" xfId="2399"/>
    <cellStyle name="Percent 3 12" xfId="2400"/>
    <cellStyle name="Percent 3 13" xfId="2401"/>
    <cellStyle name="Percent 3 14" xfId="2402"/>
    <cellStyle name="Percent 3 15" xfId="2403"/>
    <cellStyle name="Percent 3 16" xfId="2404"/>
    <cellStyle name="Percent 3 17" xfId="2405"/>
    <cellStyle name="Percent 3 18" xfId="2406"/>
    <cellStyle name="Percent 3 19" xfId="2407"/>
    <cellStyle name="Percent 3 2" xfId="42"/>
    <cellStyle name="Percent 3 20" xfId="2408"/>
    <cellStyle name="Percent 3 21" xfId="2409"/>
    <cellStyle name="Percent 3 22" xfId="2410"/>
    <cellStyle name="Percent 3 23" xfId="2411"/>
    <cellStyle name="Percent 3 24" xfId="2412"/>
    <cellStyle name="Percent 3 25" xfId="2413"/>
    <cellStyle name="Percent 3 26" xfId="2414"/>
    <cellStyle name="Percent 3 27" xfId="2415"/>
    <cellStyle name="Percent 3 28" xfId="2416"/>
    <cellStyle name="Percent 3 29" xfId="2417"/>
    <cellStyle name="Percent 3 3" xfId="2418"/>
    <cellStyle name="Percent 3 30" xfId="2419"/>
    <cellStyle name="Percent 3 31" xfId="2420"/>
    <cellStyle name="Percent 3 32" xfId="2421"/>
    <cellStyle name="Percent 3 33" xfId="2422"/>
    <cellStyle name="Percent 3 34" xfId="2423"/>
    <cellStyle name="Percent 3 35" xfId="2424"/>
    <cellStyle name="Percent 3 36" xfId="2425"/>
    <cellStyle name="Percent 3 37" xfId="2426"/>
    <cellStyle name="Percent 3 38" xfId="2427"/>
    <cellStyle name="Percent 3 39" xfId="2428"/>
    <cellStyle name="Percent 3 4" xfId="2429"/>
    <cellStyle name="Percent 3 40" xfId="2430"/>
    <cellStyle name="Percent 3 41" xfId="2431"/>
    <cellStyle name="Percent 3 42" xfId="2432"/>
    <cellStyle name="Percent 3 43" xfId="2433"/>
    <cellStyle name="Percent 3 44" xfId="2434"/>
    <cellStyle name="Percent 3 45" xfId="2435"/>
    <cellStyle name="Percent 3 46" xfId="2436"/>
    <cellStyle name="Percent 3 47" xfId="2437"/>
    <cellStyle name="Percent 3 48" xfId="2438"/>
    <cellStyle name="Percent 3 49" xfId="2439"/>
    <cellStyle name="Percent 3 5" xfId="2440"/>
    <cellStyle name="Percent 3 50" xfId="2441"/>
    <cellStyle name="Percent 3 51" xfId="2442"/>
    <cellStyle name="Percent 3 52" xfId="2443"/>
    <cellStyle name="Percent 3 53" xfId="2444"/>
    <cellStyle name="Percent 3 54" xfId="2445"/>
    <cellStyle name="Percent 3 55" xfId="2446"/>
    <cellStyle name="Percent 3 56" xfId="2447"/>
    <cellStyle name="Percent 3 57" xfId="2448"/>
    <cellStyle name="Percent 3 58" xfId="2449"/>
    <cellStyle name="Percent 3 59" xfId="2450"/>
    <cellStyle name="Percent 3 6" xfId="2451"/>
    <cellStyle name="Percent 3 60" xfId="2452"/>
    <cellStyle name="Percent 3 61" xfId="2453"/>
    <cellStyle name="Percent 3 62" xfId="2454"/>
    <cellStyle name="Percent 3 63" xfId="2455"/>
    <cellStyle name="Percent 3 7" xfId="2456"/>
    <cellStyle name="Percent 3 8" xfId="2457"/>
    <cellStyle name="Percent 3 9" xfId="2458"/>
    <cellStyle name="Percent 4" xfId="18"/>
    <cellStyle name="Percent 4 10" xfId="2459"/>
    <cellStyle name="Percent 4 11" xfId="2460"/>
    <cellStyle name="Percent 4 12" xfId="2461"/>
    <cellStyle name="Percent 4 13" xfId="2462"/>
    <cellStyle name="Percent 4 14" xfId="2463"/>
    <cellStyle name="Percent 4 15" xfId="2464"/>
    <cellStyle name="Percent 4 16" xfId="2465"/>
    <cellStyle name="Percent 4 17" xfId="2466"/>
    <cellStyle name="Percent 4 18" xfId="2467"/>
    <cellStyle name="Percent 4 19" xfId="2468"/>
    <cellStyle name="Percent 4 2" xfId="2469"/>
    <cellStyle name="Percent 4 20" xfId="2470"/>
    <cellStyle name="Percent 4 21" xfId="2471"/>
    <cellStyle name="Percent 4 22" xfId="2472"/>
    <cellStyle name="Percent 4 23" xfId="2473"/>
    <cellStyle name="Percent 4 24" xfId="2474"/>
    <cellStyle name="Percent 4 25" xfId="2475"/>
    <cellStyle name="Percent 4 26" xfId="2476"/>
    <cellStyle name="Percent 4 27" xfId="2477"/>
    <cellStyle name="Percent 4 28" xfId="2478"/>
    <cellStyle name="Percent 4 29" xfId="2479"/>
    <cellStyle name="Percent 4 3" xfId="2480"/>
    <cellStyle name="Percent 4 30" xfId="2481"/>
    <cellStyle name="Percent 4 31" xfId="2482"/>
    <cellStyle name="Percent 4 32" xfId="2483"/>
    <cellStyle name="Percent 4 33" xfId="2484"/>
    <cellStyle name="Percent 4 34" xfId="2485"/>
    <cellStyle name="Percent 4 35" xfId="2486"/>
    <cellStyle name="Percent 4 36" xfId="2487"/>
    <cellStyle name="Percent 4 37" xfId="2488"/>
    <cellStyle name="Percent 4 38" xfId="2489"/>
    <cellStyle name="Percent 4 39" xfId="2490"/>
    <cellStyle name="Percent 4 4" xfId="2491"/>
    <cellStyle name="Percent 4 40" xfId="2492"/>
    <cellStyle name="Percent 4 41" xfId="2493"/>
    <cellStyle name="Percent 4 42" xfId="2494"/>
    <cellStyle name="Percent 4 43" xfId="2495"/>
    <cellStyle name="Percent 4 44" xfId="2496"/>
    <cellStyle name="Percent 4 45" xfId="2497"/>
    <cellStyle name="Percent 4 46" xfId="2498"/>
    <cellStyle name="Percent 4 47" xfId="2499"/>
    <cellStyle name="Percent 4 48" xfId="2500"/>
    <cellStyle name="Percent 4 49" xfId="2501"/>
    <cellStyle name="Percent 4 5" xfId="2502"/>
    <cellStyle name="Percent 4 50" xfId="2503"/>
    <cellStyle name="Percent 4 51" xfId="2504"/>
    <cellStyle name="Percent 4 52" xfId="2505"/>
    <cellStyle name="Percent 4 53" xfId="2506"/>
    <cellStyle name="Percent 4 54" xfId="2507"/>
    <cellStyle name="Percent 4 55" xfId="2508"/>
    <cellStyle name="Percent 4 56" xfId="2509"/>
    <cellStyle name="Percent 4 57" xfId="2510"/>
    <cellStyle name="Percent 4 58" xfId="2511"/>
    <cellStyle name="Percent 4 59" xfId="2512"/>
    <cellStyle name="Percent 4 6" xfId="2513"/>
    <cellStyle name="Percent 4 60" xfId="2514"/>
    <cellStyle name="Percent 4 61" xfId="2515"/>
    <cellStyle name="Percent 4 62" xfId="2516"/>
    <cellStyle name="Percent 4 63" xfId="2517"/>
    <cellStyle name="Percent 4 7" xfId="2518"/>
    <cellStyle name="Percent 4 8" xfId="2519"/>
    <cellStyle name="Percent 4 9" xfId="2520"/>
    <cellStyle name="Percent 5" xfId="48"/>
    <cellStyle name="Percent 5 10" xfId="2521"/>
    <cellStyle name="Percent 5 11" xfId="2522"/>
    <cellStyle name="Percent 5 12" xfId="2523"/>
    <cellStyle name="Percent 5 13" xfId="2524"/>
    <cellStyle name="Percent 5 14" xfId="2525"/>
    <cellStyle name="Percent 5 15" xfId="2526"/>
    <cellStyle name="Percent 5 16" xfId="2527"/>
    <cellStyle name="Percent 5 17" xfId="2528"/>
    <cellStyle name="Percent 5 18" xfId="2529"/>
    <cellStyle name="Percent 5 19" xfId="2530"/>
    <cellStyle name="Percent 5 2" xfId="2531"/>
    <cellStyle name="Percent 5 20" xfId="2532"/>
    <cellStyle name="Percent 5 21" xfId="2533"/>
    <cellStyle name="Percent 5 22" xfId="2534"/>
    <cellStyle name="Percent 5 23" xfId="2535"/>
    <cellStyle name="Percent 5 24" xfId="2536"/>
    <cellStyle name="Percent 5 25" xfId="2537"/>
    <cellStyle name="Percent 5 26" xfId="2538"/>
    <cellStyle name="Percent 5 27" xfId="2539"/>
    <cellStyle name="Percent 5 28" xfId="2540"/>
    <cellStyle name="Percent 5 29" xfId="2541"/>
    <cellStyle name="Percent 5 3" xfId="2542"/>
    <cellStyle name="Percent 5 30" xfId="2543"/>
    <cellStyle name="Percent 5 31" xfId="2544"/>
    <cellStyle name="Percent 5 32" xfId="2545"/>
    <cellStyle name="Percent 5 33" xfId="2546"/>
    <cellStyle name="Percent 5 34" xfId="2547"/>
    <cellStyle name="Percent 5 35" xfId="2548"/>
    <cellStyle name="Percent 5 36" xfId="2549"/>
    <cellStyle name="Percent 5 37" xfId="2550"/>
    <cellStyle name="Percent 5 38" xfId="2551"/>
    <cellStyle name="Percent 5 39" xfId="2552"/>
    <cellStyle name="Percent 5 4" xfId="2553"/>
    <cellStyle name="Percent 5 40" xfId="2554"/>
    <cellStyle name="Percent 5 41" xfId="2555"/>
    <cellStyle name="Percent 5 42" xfId="2556"/>
    <cellStyle name="Percent 5 43" xfId="2557"/>
    <cellStyle name="Percent 5 44" xfId="2558"/>
    <cellStyle name="Percent 5 45" xfId="2559"/>
    <cellStyle name="Percent 5 46" xfId="2560"/>
    <cellStyle name="Percent 5 47" xfId="2561"/>
    <cellStyle name="Percent 5 48" xfId="2562"/>
    <cellStyle name="Percent 5 49" xfId="2563"/>
    <cellStyle name="Percent 5 5" xfId="2564"/>
    <cellStyle name="Percent 5 50" xfId="2565"/>
    <cellStyle name="Percent 5 51" xfId="2566"/>
    <cellStyle name="Percent 5 52" xfId="2567"/>
    <cellStyle name="Percent 5 53" xfId="2568"/>
    <cellStyle name="Percent 5 54" xfId="2569"/>
    <cellStyle name="Percent 5 55" xfId="2570"/>
    <cellStyle name="Percent 5 56" xfId="2571"/>
    <cellStyle name="Percent 5 57" xfId="2572"/>
    <cellStyle name="Percent 5 58" xfId="2573"/>
    <cellStyle name="Percent 5 59" xfId="2574"/>
    <cellStyle name="Percent 5 6" xfId="2575"/>
    <cellStyle name="Percent 5 60" xfId="2576"/>
    <cellStyle name="Percent 5 61" xfId="2577"/>
    <cellStyle name="Percent 5 62" xfId="2578"/>
    <cellStyle name="Percent 5 63" xfId="2579"/>
    <cellStyle name="Percent 5 64" xfId="2580"/>
    <cellStyle name="Percent 5 65" xfId="2581"/>
    <cellStyle name="Percent 5 7" xfId="2582"/>
    <cellStyle name="Percent 5 8" xfId="2583"/>
    <cellStyle name="Percent 5 9" xfId="2584"/>
    <cellStyle name="Percent 6" xfId="66"/>
    <cellStyle name="Percent 6 10" xfId="2585"/>
    <cellStyle name="Percent 6 11" xfId="2586"/>
    <cellStyle name="Percent 6 12" xfId="2587"/>
    <cellStyle name="Percent 6 13" xfId="2588"/>
    <cellStyle name="Percent 6 14" xfId="2589"/>
    <cellStyle name="Percent 6 15" xfId="2590"/>
    <cellStyle name="Percent 6 16" xfId="2591"/>
    <cellStyle name="Percent 6 17" xfId="2592"/>
    <cellStyle name="Percent 6 18" xfId="2593"/>
    <cellStyle name="Percent 6 19" xfId="2594"/>
    <cellStyle name="Percent 6 2" xfId="2595"/>
    <cellStyle name="Percent 6 20" xfId="2596"/>
    <cellStyle name="Percent 6 21" xfId="2597"/>
    <cellStyle name="Percent 6 22" xfId="2598"/>
    <cellStyle name="Percent 6 23" xfId="2599"/>
    <cellStyle name="Percent 6 24" xfId="2600"/>
    <cellStyle name="Percent 6 25" xfId="2601"/>
    <cellStyle name="Percent 6 26" xfId="2602"/>
    <cellStyle name="Percent 6 27" xfId="2603"/>
    <cellStyle name="Percent 6 28" xfId="2604"/>
    <cellStyle name="Percent 6 29" xfId="2605"/>
    <cellStyle name="Percent 6 3" xfId="2606"/>
    <cellStyle name="Percent 6 30" xfId="2607"/>
    <cellStyle name="Percent 6 31" xfId="2608"/>
    <cellStyle name="Percent 6 32" xfId="2609"/>
    <cellStyle name="Percent 6 33" xfId="2610"/>
    <cellStyle name="Percent 6 34" xfId="2611"/>
    <cellStyle name="Percent 6 35" xfId="2612"/>
    <cellStyle name="Percent 6 36" xfId="2613"/>
    <cellStyle name="Percent 6 37" xfId="2614"/>
    <cellStyle name="Percent 6 38" xfId="2615"/>
    <cellStyle name="Percent 6 39" xfId="2616"/>
    <cellStyle name="Percent 6 4" xfId="2617"/>
    <cellStyle name="Percent 6 40" xfId="2618"/>
    <cellStyle name="Percent 6 41" xfId="2619"/>
    <cellStyle name="Percent 6 42" xfId="2620"/>
    <cellStyle name="Percent 6 43" xfId="2621"/>
    <cellStyle name="Percent 6 44" xfId="2622"/>
    <cellStyle name="Percent 6 45" xfId="2623"/>
    <cellStyle name="Percent 6 46" xfId="2624"/>
    <cellStyle name="Percent 6 47" xfId="2625"/>
    <cellStyle name="Percent 6 48" xfId="2626"/>
    <cellStyle name="Percent 6 49" xfId="2627"/>
    <cellStyle name="Percent 6 5" xfId="2628"/>
    <cellStyle name="Percent 6 50" xfId="2629"/>
    <cellStyle name="Percent 6 51" xfId="2630"/>
    <cellStyle name="Percent 6 52" xfId="2631"/>
    <cellStyle name="Percent 6 53" xfId="2632"/>
    <cellStyle name="Percent 6 54" xfId="2633"/>
    <cellStyle name="Percent 6 55" xfId="2634"/>
    <cellStyle name="Percent 6 56" xfId="2635"/>
    <cellStyle name="Percent 6 57" xfId="2636"/>
    <cellStyle name="Percent 6 58" xfId="2637"/>
    <cellStyle name="Percent 6 59" xfId="2638"/>
    <cellStyle name="Percent 6 6" xfId="2639"/>
    <cellStyle name="Percent 6 60" xfId="2640"/>
    <cellStyle name="Percent 6 61" xfId="2641"/>
    <cellStyle name="Percent 6 62" xfId="2642"/>
    <cellStyle name="Percent 6 63" xfId="2643"/>
    <cellStyle name="Percent 6 7" xfId="2644"/>
    <cellStyle name="Percent 6 8" xfId="2645"/>
    <cellStyle name="Percent 6 9" xfId="2646"/>
    <cellStyle name="Percent 7" xfId="67"/>
    <cellStyle name="Percent 7 10" xfId="2647"/>
    <cellStyle name="Percent 7 11" xfId="2648"/>
    <cellStyle name="Percent 7 12" xfId="2649"/>
    <cellStyle name="Percent 7 13" xfId="2650"/>
    <cellStyle name="Percent 7 14" xfId="2651"/>
    <cellStyle name="Percent 7 15" xfId="2652"/>
    <cellStyle name="Percent 7 16" xfId="2653"/>
    <cellStyle name="Percent 7 17" xfId="2654"/>
    <cellStyle name="Percent 7 18" xfId="2655"/>
    <cellStyle name="Percent 7 19" xfId="2656"/>
    <cellStyle name="Percent 7 2" xfId="2657"/>
    <cellStyle name="Percent 7 20" xfId="2658"/>
    <cellStyle name="Percent 7 21" xfId="2659"/>
    <cellStyle name="Percent 7 22" xfId="2660"/>
    <cellStyle name="Percent 7 23" xfId="2661"/>
    <cellStyle name="Percent 7 24" xfId="2662"/>
    <cellStyle name="Percent 7 25" xfId="2663"/>
    <cellStyle name="Percent 7 26" xfId="2664"/>
    <cellStyle name="Percent 7 27" xfId="2665"/>
    <cellStyle name="Percent 7 28" xfId="2666"/>
    <cellStyle name="Percent 7 29" xfId="2667"/>
    <cellStyle name="Percent 7 3" xfId="2668"/>
    <cellStyle name="Percent 7 3 10" xfId="2669"/>
    <cellStyle name="Percent 7 3 11" xfId="2670"/>
    <cellStyle name="Percent 7 3 12" xfId="2671"/>
    <cellStyle name="Percent 7 3 13" xfId="2672"/>
    <cellStyle name="Percent 7 3 14" xfId="2673"/>
    <cellStyle name="Percent 7 3 15" xfId="2674"/>
    <cellStyle name="Percent 7 3 16" xfId="2675"/>
    <cellStyle name="Percent 7 3 17" xfId="2676"/>
    <cellStyle name="Percent 7 3 18" xfId="2677"/>
    <cellStyle name="Percent 7 3 19" xfId="2678"/>
    <cellStyle name="Percent 7 3 2" xfId="2679"/>
    <cellStyle name="Percent 7 3 20" xfId="2680"/>
    <cellStyle name="Percent 7 3 21" xfId="2681"/>
    <cellStyle name="Percent 7 3 22" xfId="2682"/>
    <cellStyle name="Percent 7 3 23" xfId="2683"/>
    <cellStyle name="Percent 7 3 24" xfId="2684"/>
    <cellStyle name="Percent 7 3 25" xfId="2685"/>
    <cellStyle name="Percent 7 3 26" xfId="2686"/>
    <cellStyle name="Percent 7 3 3" xfId="2687"/>
    <cellStyle name="Percent 7 3 4" xfId="2688"/>
    <cellStyle name="Percent 7 3 5" xfId="2689"/>
    <cellStyle name="Percent 7 3 6" xfId="2690"/>
    <cellStyle name="Percent 7 3 7" xfId="2691"/>
    <cellStyle name="Percent 7 3 8" xfId="2692"/>
    <cellStyle name="Percent 7 3 9" xfId="2693"/>
    <cellStyle name="Percent 7 30" xfId="2694"/>
    <cellStyle name="Percent 7 31" xfId="2695"/>
    <cellStyle name="Percent 7 32" xfId="2696"/>
    <cellStyle name="Percent 7 33" xfId="2697"/>
    <cellStyle name="Percent 7 34" xfId="2698"/>
    <cellStyle name="Percent 7 35" xfId="2699"/>
    <cellStyle name="Percent 7 36" xfId="2700"/>
    <cellStyle name="Percent 7 37" xfId="2701"/>
    <cellStyle name="Percent 7 38" xfId="2702"/>
    <cellStyle name="Percent 7 39" xfId="2703"/>
    <cellStyle name="Percent 7 4" xfId="2704"/>
    <cellStyle name="Percent 7 40" xfId="2705"/>
    <cellStyle name="Percent 7 41" xfId="2706"/>
    <cellStyle name="Percent 7 42" xfId="2707"/>
    <cellStyle name="Percent 7 43" xfId="2708"/>
    <cellStyle name="Percent 7 44" xfId="2709"/>
    <cellStyle name="Percent 7 45" xfId="2710"/>
    <cellStyle name="Percent 7 46" xfId="2711"/>
    <cellStyle name="Percent 7 47" xfId="2712"/>
    <cellStyle name="Percent 7 48" xfId="2713"/>
    <cellStyle name="Percent 7 49" xfId="2714"/>
    <cellStyle name="Percent 7 5" xfId="2715"/>
    <cellStyle name="Percent 7 5 10" xfId="2716"/>
    <cellStyle name="Percent 7 5 11" xfId="2717"/>
    <cellStyle name="Percent 7 5 12" xfId="2718"/>
    <cellStyle name="Percent 7 5 13" xfId="2719"/>
    <cellStyle name="Percent 7 5 14" xfId="2720"/>
    <cellStyle name="Percent 7 5 15" xfId="2721"/>
    <cellStyle name="Percent 7 5 16" xfId="2722"/>
    <cellStyle name="Percent 7 5 17" xfId="2723"/>
    <cellStyle name="Percent 7 5 18" xfId="2724"/>
    <cellStyle name="Percent 7 5 19" xfId="2725"/>
    <cellStyle name="Percent 7 5 2" xfId="2726"/>
    <cellStyle name="Percent 7 5 20" xfId="2727"/>
    <cellStyle name="Percent 7 5 21" xfId="2728"/>
    <cellStyle name="Percent 7 5 22" xfId="2729"/>
    <cellStyle name="Percent 7 5 23" xfId="2730"/>
    <cellStyle name="Percent 7 5 24" xfId="2731"/>
    <cellStyle name="Percent 7 5 25" xfId="2732"/>
    <cellStyle name="Percent 7 5 26" xfId="2733"/>
    <cellStyle name="Percent 7 5 27" xfId="2734"/>
    <cellStyle name="Percent 7 5 28" xfId="2735"/>
    <cellStyle name="Percent 7 5 29" xfId="2736"/>
    <cellStyle name="Percent 7 5 3" xfId="2737"/>
    <cellStyle name="Percent 7 5 30" xfId="2738"/>
    <cellStyle name="Percent 7 5 31" xfId="2739"/>
    <cellStyle name="Percent 7 5 32" xfId="2740"/>
    <cellStyle name="Percent 7 5 33" xfId="2741"/>
    <cellStyle name="Percent 7 5 34" xfId="2742"/>
    <cellStyle name="Percent 7 5 35" xfId="2743"/>
    <cellStyle name="Percent 7 5 36" xfId="2744"/>
    <cellStyle name="Percent 7 5 37" xfId="2745"/>
    <cellStyle name="Percent 7 5 38" xfId="2746"/>
    <cellStyle name="Percent 7 5 39" xfId="2747"/>
    <cellStyle name="Percent 7 5 4" xfId="2748"/>
    <cellStyle name="Percent 7 5 40" xfId="2749"/>
    <cellStyle name="Percent 7 5 41" xfId="2750"/>
    <cellStyle name="Percent 7 5 42" xfId="2751"/>
    <cellStyle name="Percent 7 5 43" xfId="2752"/>
    <cellStyle name="Percent 7 5 44" xfId="2753"/>
    <cellStyle name="Percent 7 5 45" xfId="2754"/>
    <cellStyle name="Percent 7 5 46" xfId="2755"/>
    <cellStyle name="Percent 7 5 47" xfId="2756"/>
    <cellStyle name="Percent 7 5 48" xfId="2757"/>
    <cellStyle name="Percent 7 5 49" xfId="2758"/>
    <cellStyle name="Percent 7 5 5" xfId="2759"/>
    <cellStyle name="Percent 7 5 50" xfId="2760"/>
    <cellStyle name="Percent 7 5 51" xfId="2761"/>
    <cellStyle name="Percent 7 5 52" xfId="2762"/>
    <cellStyle name="Percent 7 5 53" xfId="2763"/>
    <cellStyle name="Percent 7 5 54" xfId="2764"/>
    <cellStyle name="Percent 7 5 55" xfId="2765"/>
    <cellStyle name="Percent 7 5 56" xfId="2766"/>
    <cellStyle name="Percent 7 5 57" xfId="2767"/>
    <cellStyle name="Percent 7 5 58" xfId="2768"/>
    <cellStyle name="Percent 7 5 59" xfId="2769"/>
    <cellStyle name="Percent 7 5 6" xfId="2770"/>
    <cellStyle name="Percent 7 5 60" xfId="2771"/>
    <cellStyle name="Percent 7 5 61" xfId="2772"/>
    <cellStyle name="Percent 7 5 62" xfId="2773"/>
    <cellStyle name="Percent 7 5 63" xfId="2774"/>
    <cellStyle name="Percent 7 5 64" xfId="2775"/>
    <cellStyle name="Percent 7 5 65" xfId="2776"/>
    <cellStyle name="Percent 7 5 66" xfId="2777"/>
    <cellStyle name="Percent 7 5 67" xfId="2778"/>
    <cellStyle name="Percent 7 5 68" xfId="2779"/>
    <cellStyle name="Percent 7 5 69" xfId="2780"/>
    <cellStyle name="Percent 7 5 7" xfId="2781"/>
    <cellStyle name="Percent 7 5 70" xfId="2782"/>
    <cellStyle name="Percent 7 5 71" xfId="2783"/>
    <cellStyle name="Percent 7 5 8" xfId="2784"/>
    <cellStyle name="Percent 7 5 9" xfId="2785"/>
    <cellStyle name="Percent 7 50" xfId="2786"/>
    <cellStyle name="Percent 7 51" xfId="2787"/>
    <cellStyle name="Percent 7 52" xfId="2788"/>
    <cellStyle name="Percent 7 53" xfId="2789"/>
    <cellStyle name="Percent 7 54" xfId="2790"/>
    <cellStyle name="Percent 7 55" xfId="2791"/>
    <cellStyle name="Percent 7 56" xfId="2792"/>
    <cellStyle name="Percent 7 57" xfId="2793"/>
    <cellStyle name="Percent 7 58" xfId="2794"/>
    <cellStyle name="Percent 7 59" xfId="2795"/>
    <cellStyle name="Percent 7 6" xfId="2796"/>
    <cellStyle name="Percent 7 60" xfId="2797"/>
    <cellStyle name="Percent 7 60 2" xfId="2798"/>
    <cellStyle name="Percent 7 60 3" xfId="2799"/>
    <cellStyle name="Percent 7 60 3 2" xfId="2800"/>
    <cellStyle name="Percent 7 61" xfId="2801"/>
    <cellStyle name="Percent 7 62" xfId="2802"/>
    <cellStyle name="Percent 7 63" xfId="2803"/>
    <cellStyle name="Percent 7 64" xfId="2804"/>
    <cellStyle name="Percent 7 65" xfId="2805"/>
    <cellStyle name="Percent 7 66" xfId="2806"/>
    <cellStyle name="Percent 7 67" xfId="2807"/>
    <cellStyle name="Percent 7 68" xfId="2808"/>
    <cellStyle name="Percent 7 69" xfId="2809"/>
    <cellStyle name="Percent 7 7" xfId="2810"/>
    <cellStyle name="Percent 7 70" xfId="2811"/>
    <cellStyle name="Percent 7 71" xfId="2812"/>
    <cellStyle name="Percent 7 72" xfId="2813"/>
    <cellStyle name="Percent 7 73" xfId="2814"/>
    <cellStyle name="Percent 7 74" xfId="2815"/>
    <cellStyle name="Percent 7 8" xfId="2816"/>
    <cellStyle name="Percent 7 9" xfId="2817"/>
    <cellStyle name="Percent 8" xfId="2818"/>
    <cellStyle name="Rule (bottom)" xfId="2819"/>
    <cellStyle name="Rule (bottom) 3" xfId="56"/>
    <cellStyle name="Rule (bottom) 3 2" xfId="58"/>
    <cellStyle name="Rule (bottom, heavy)" xfId="2820"/>
    <cellStyle name="Shaded" xfId="68"/>
    <cellStyle name="Shaded 2 2" xfId="69"/>
    <cellStyle name="SPOl" xfId="33"/>
    <cellStyle name="Style 1" xfId="34"/>
    <cellStyle name="Style 2" xfId="35"/>
    <cellStyle name="Style 3" xfId="36"/>
    <cellStyle name="Style 4" xfId="37"/>
    <cellStyle name="Style 5" xfId="38"/>
    <cellStyle name="Style 6" xfId="39"/>
    <cellStyle name="Text" xfId="2821"/>
    <cellStyle name="Title" xfId="70" builtinId="15" customBuiltin="1"/>
    <cellStyle name="Title 2" xfId="2822"/>
    <cellStyle name="Title 3" xfId="2823"/>
    <cellStyle name="Title 7" xfId="53"/>
    <cellStyle name="Total" xfId="86" builtinId="25" customBuiltin="1"/>
    <cellStyle name="Warning Text" xfId="83" builtinId="11" customBuiltin="1"/>
    <cellStyle name="Year" xfId="28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Brattle">
  <a:themeElements>
    <a:clrScheme name="Brattle 2015">
      <a:dk1>
        <a:srgbClr val="000000"/>
      </a:dk1>
      <a:lt1>
        <a:srgbClr val="FFFFFF"/>
      </a:lt1>
      <a:dk2>
        <a:srgbClr val="FFFFFF"/>
      </a:dk2>
      <a:lt2>
        <a:srgbClr val="00467F"/>
      </a:lt2>
      <a:accent1>
        <a:srgbClr val="002B54"/>
      </a:accent1>
      <a:accent2>
        <a:srgbClr val="7FB9C2"/>
      </a:accent2>
      <a:accent3>
        <a:srgbClr val="6A7277"/>
      </a:accent3>
      <a:accent4>
        <a:srgbClr val="EF4623"/>
      </a:accent4>
      <a:accent5>
        <a:srgbClr val="00467F"/>
      </a:accent5>
      <a:accent6>
        <a:srgbClr val="CCCDC3"/>
      </a:accent6>
      <a:hlink>
        <a:srgbClr val="7FB9C2"/>
      </a:hlink>
      <a:folHlink>
        <a:srgbClr val="00467F"/>
      </a:folHlink>
    </a:clrScheme>
    <a:fontScheme name="Brattle 2015">
      <a:majorFont>
        <a:latin typeface="Calibri"/>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tabSelected="1" zoomScaleNormal="100" zoomScaleSheetLayoutView="100" workbookViewId="0"/>
  </sheetViews>
  <sheetFormatPr defaultColWidth="9.1796875" defaultRowHeight="14.5" outlineLevelRow="1" outlineLevelCol="1" x14ac:dyDescent="0.35"/>
  <cols>
    <col min="1" max="1" width="9.1796875" style="137" customWidth="1" outlineLevel="1"/>
    <col min="2" max="2" width="9.1796875" style="137" customWidth="1" outlineLevel="1" collapsed="1"/>
    <col min="3" max="3" width="9.1796875" style="163" customWidth="1"/>
    <col min="4" max="4" width="18.81640625" style="29" customWidth="1"/>
    <col min="5" max="5" width="13.26953125" style="29" customWidth="1"/>
    <col min="6" max="6" width="8.54296875" style="29" customWidth="1"/>
    <col min="7" max="7" width="7.54296875" style="29" customWidth="1"/>
    <col min="8" max="8" width="9" style="29" customWidth="1"/>
    <col min="9" max="16384" width="9.1796875" style="29"/>
  </cols>
  <sheetData>
    <row r="1" spans="1:8" s="137" customFormat="1" ht="15" outlineLevel="1" x14ac:dyDescent="0.25">
      <c r="C1" s="72"/>
      <c r="E1" s="137" t="s">
        <v>295</v>
      </c>
      <c r="F1" s="137" t="s">
        <v>266</v>
      </c>
      <c r="G1" s="137" t="s">
        <v>221</v>
      </c>
      <c r="H1" s="137">
        <v>2017</v>
      </c>
    </row>
    <row r="2" spans="1:8" s="137" customFormat="1" ht="15" outlineLevel="1" x14ac:dyDescent="0.25">
      <c r="B2" s="72">
        <v>-1</v>
      </c>
      <c r="C2" s="72"/>
      <c r="D2" s="72">
        <v>65</v>
      </c>
      <c r="E2" s="72">
        <f>D2+1</f>
        <v>66</v>
      </c>
      <c r="F2" s="72">
        <f t="shared" ref="F2" si="0">E2+1</f>
        <v>67</v>
      </c>
      <c r="G2" s="72">
        <f t="shared" ref="G2:H2" si="1">F2+1</f>
        <v>68</v>
      </c>
      <c r="H2" s="72">
        <f t="shared" si="1"/>
        <v>69</v>
      </c>
    </row>
    <row r="3" spans="1:8" ht="15" x14ac:dyDescent="0.25">
      <c r="B3" s="72"/>
      <c r="E3" s="175"/>
      <c r="F3" s="175"/>
    </row>
    <row r="4" spans="1:8" s="162" customFormat="1" ht="18.75" x14ac:dyDescent="0.3">
      <c r="A4" s="137"/>
      <c r="B4" s="72"/>
      <c r="C4" s="163"/>
      <c r="D4" s="215" t="s">
        <v>317</v>
      </c>
      <c r="E4" s="131"/>
      <c r="F4" s="131"/>
      <c r="G4" s="158"/>
      <c r="H4" s="158"/>
    </row>
    <row r="5" spans="1:8" ht="39" customHeight="1" x14ac:dyDescent="0.3">
      <c r="D5" s="177" t="s">
        <v>300</v>
      </c>
      <c r="E5" s="158"/>
      <c r="F5" s="123"/>
      <c r="G5" s="122"/>
      <c r="H5" s="122"/>
    </row>
    <row r="6" spans="1:8" ht="6" customHeight="1" thickBot="1" x14ac:dyDescent="0.3">
      <c r="D6" s="3"/>
      <c r="E6" s="3"/>
      <c r="F6" s="3"/>
      <c r="G6" s="3"/>
      <c r="H6" s="3"/>
    </row>
    <row r="7" spans="1:8" ht="6" customHeight="1" thickTop="1" x14ac:dyDescent="0.25"/>
    <row r="8" spans="1:8" ht="30" customHeight="1" x14ac:dyDescent="0.25">
      <c r="D8" s="182" t="s">
        <v>297</v>
      </c>
      <c r="E8" s="71" t="s">
        <v>298</v>
      </c>
      <c r="F8" s="71" t="s">
        <v>220</v>
      </c>
      <c r="G8" s="138" t="s">
        <v>221</v>
      </c>
      <c r="H8" s="71" t="s">
        <v>264</v>
      </c>
    </row>
    <row r="9" spans="1:8" ht="15" x14ac:dyDescent="0.25">
      <c r="D9" s="121" t="str">
        <f>"["&amp;CHAR(D$2)&amp;"]"</f>
        <v>[A]</v>
      </c>
      <c r="E9" s="7" t="str">
        <f t="shared" ref="E9:H9" si="2">"["&amp;CHAR(E$2)&amp;"]"</f>
        <v>[B]</v>
      </c>
      <c r="F9" s="7" t="str">
        <f t="shared" si="2"/>
        <v>[C]</v>
      </c>
      <c r="G9" s="7" t="str">
        <f t="shared" si="2"/>
        <v>[D]</v>
      </c>
      <c r="H9" s="7" t="str">
        <f t="shared" si="2"/>
        <v>[E]</v>
      </c>
    </row>
    <row r="10" spans="1:8" ht="6" customHeight="1" x14ac:dyDescent="0.25">
      <c r="D10" s="4"/>
      <c r="E10" s="86"/>
      <c r="F10" s="86"/>
      <c r="G10" s="86"/>
      <c r="H10" s="86"/>
    </row>
    <row r="11" spans="1:8" ht="15" customHeight="1" x14ac:dyDescent="0.25">
      <c r="A11" s="137" t="str">
        <f>"'"&amp;D11&amp;" "&amp;"Template"&amp;"'!"</f>
        <v>'AT&amp;T Template'!</v>
      </c>
      <c r="D11" s="126" t="s">
        <v>1</v>
      </c>
      <c r="E11" s="198">
        <f ca="1">INDEX(INDIRECT($A11&amp;"$1:$1048576"),MATCH(E$1,INDIRECT($A11&amp;"$B:$B"),0),MATCH('Table 12'!$H$1,INDIRECT($A11&amp;"$7:$7"),0))</f>
        <v>18.010846705320812</v>
      </c>
      <c r="F11" s="183">
        <f ca="1">INDEX(INDIRECT($A11&amp;"$1:$1048576"),MATCH(F$1,INDIRECT($A11&amp;"$B:$B"),0),MATCH('Table 12'!$H$1,INDIRECT($A11&amp;"$7:$7"),0))</f>
        <v>52.51</v>
      </c>
      <c r="G11" s="184">
        <f ca="1">INDEX(INDIRECT($A11&amp;"$1:$1048576"),MATCH(G$1,INDIRECT($A11&amp;"$B:$B"),0),MATCH('Table 12'!$H$1,INDIRECT($A11&amp;"$7:$7"),0))</f>
        <v>0.65700158626317251</v>
      </c>
      <c r="H11" s="185">
        <f ca="1">$B$2/$G11</f>
        <v>-1.5220663403382317</v>
      </c>
    </row>
    <row r="12" spans="1:8" ht="15" customHeight="1" x14ac:dyDescent="0.25">
      <c r="A12" s="181" t="str">
        <f t="shared" ref="A12:A14" si="3">"'"&amp;D12&amp;" "&amp;"Template"&amp;"'!"</f>
        <v>'Verizon Wireless Template'!</v>
      </c>
      <c r="B12" s="181"/>
      <c r="D12" s="126" t="s">
        <v>2</v>
      </c>
      <c r="E12" s="198">
        <f ca="1">INDEX(INDIRECT($A12&amp;"$1:$1048576"),MATCH(E$1,INDIRECT($A12&amp;"$B:$B"),0),MATCH('Table 12'!$H$1,INDIRECT($A12&amp;"$7:$7"),0))</f>
        <v>19.073519922696857</v>
      </c>
      <c r="F12" s="183">
        <f ca="1">INDEX(INDIRECT($A12&amp;"$1:$1048576"),MATCH(F$1,INDIRECT($A12&amp;"$B:$B"),0),MATCH('Table 12'!$H$1,INDIRECT($A12&amp;"$7:$7"),0))</f>
        <v>43.45</v>
      </c>
      <c r="G12" s="184">
        <f ca="1">INDEX(INDIRECT($A12&amp;"$1:$1048576"),MATCH(G$1,INDIRECT($A12&amp;"$B:$B"),0),MATCH('Table 12'!$H$1,INDIRECT($A12&amp;"$7:$7"),0))</f>
        <v>0.56102370718764427</v>
      </c>
      <c r="H12" s="185">
        <f ca="1">$B$2/$G12</f>
        <v>-1.7824558698471049</v>
      </c>
    </row>
    <row r="13" spans="1:8" ht="15" customHeight="1" x14ac:dyDescent="0.25">
      <c r="A13" s="137" t="str">
        <f t="shared" si="3"/>
        <v>'Sprint Template'!</v>
      </c>
      <c r="D13" s="126" t="s">
        <v>3</v>
      </c>
      <c r="E13" s="198">
        <f ca="1">INDEX(INDIRECT($A13&amp;"$1:$1048576"),MATCH(E$1,INDIRECT($A13&amp;"$B:$B"),0),MATCH('Table 12'!$H$1,INDIRECT($A13&amp;"$7:$7"),0))</f>
        <v>23.485842517583151</v>
      </c>
      <c r="F13" s="183">
        <f ca="1">INDEX(INDIRECT($A13&amp;"$1:$1048576"),MATCH(F$1,INDIRECT($A13&amp;"$B:$B"),0),MATCH('Table 12'!$H$1,INDIRECT($A13&amp;"$7:$7"),0))</f>
        <v>46.14</v>
      </c>
      <c r="G13" s="184">
        <f ca="1">INDEX(INDIRECT($A13&amp;"$1:$1048576"),MATCH(G$1,INDIRECT($A13&amp;"$B:$B"),0),MATCH('Table 12'!$H$1,INDIRECT($A13&amp;"$7:$7"),0))</f>
        <v>0.49098737499819783</v>
      </c>
      <c r="H13" s="185">
        <f ca="1">$B$2/$G13</f>
        <v>-2.0367122474456099</v>
      </c>
    </row>
    <row r="14" spans="1:8" ht="15" customHeight="1" x14ac:dyDescent="0.25">
      <c r="A14" s="181" t="str">
        <f t="shared" si="3"/>
        <v>'T-Mobile Template'!</v>
      </c>
      <c r="B14" s="181"/>
      <c r="D14" s="186" t="s">
        <v>4</v>
      </c>
      <c r="E14" s="198">
        <f ca="1">INDEX(INDIRECT($A14&amp;"$1:$1048576"),MATCH(E$1,INDIRECT($A14&amp;"$B:$B"),0),MATCH('Table 12'!$H$1,INDIRECT($A14&amp;"$7:$7"),0))</f>
        <v>21.162144393157238</v>
      </c>
      <c r="F14" s="183">
        <f ca="1">INDEX(INDIRECT($A14&amp;"$1:$1048576"),MATCH(F$1,INDIRECT($A14&amp;"$B:$B"),0),MATCH('Table 12'!$H$1,INDIRECT($A14&amp;"$7:$7"),0))</f>
        <v>46.97</v>
      </c>
      <c r="G14" s="184">
        <f ca="1">INDEX(INDIRECT($A14&amp;"$1:$1048576"),MATCH(G$1,INDIRECT($A14&amp;"$B:$B"),0),MATCH('Table 12'!$H$1,INDIRECT($A14&amp;"$7:$7"),0))</f>
        <v>0.54945402611970962</v>
      </c>
      <c r="H14" s="185">
        <f ca="1">$B$2/$G14</f>
        <v>-1.8199884839539422</v>
      </c>
    </row>
    <row r="15" spans="1:8" ht="6" customHeight="1" thickBot="1" x14ac:dyDescent="0.3">
      <c r="D15" s="3"/>
      <c r="E15" s="3"/>
      <c r="F15" s="3"/>
      <c r="G15" s="3"/>
      <c r="H15" s="3"/>
    </row>
    <row r="16" spans="1:8" ht="6" customHeight="1" thickTop="1" x14ac:dyDescent="0.25"/>
    <row r="17" spans="4:8" ht="15" x14ac:dyDescent="0.25">
      <c r="D17" s="126" t="s">
        <v>155</v>
      </c>
      <c r="E17" s="126"/>
      <c r="F17" s="126"/>
      <c r="G17" s="126"/>
      <c r="H17" s="126"/>
    </row>
    <row r="18" spans="4:8" ht="30" customHeight="1" x14ac:dyDescent="0.25">
      <c r="D18" s="327" t="s">
        <v>324</v>
      </c>
      <c r="E18" s="327"/>
      <c r="F18" s="327"/>
      <c r="G18" s="327"/>
      <c r="H18" s="327"/>
    </row>
    <row r="19" spans="4:8" ht="88.5" customHeight="1" x14ac:dyDescent="0.25">
      <c r="D19" s="328" t="s">
        <v>316</v>
      </c>
      <c r="E19" s="328"/>
      <c r="F19" s="328"/>
      <c r="G19" s="328"/>
      <c r="H19" s="328"/>
    </row>
    <row r="20" spans="4:8" ht="15" customHeight="1" x14ac:dyDescent="0.25">
      <c r="D20" s="327" t="s">
        <v>325</v>
      </c>
      <c r="E20" s="327"/>
      <c r="F20" s="327"/>
      <c r="G20" s="327"/>
      <c r="H20" s="327"/>
    </row>
    <row r="21" spans="4:8" ht="15" customHeight="1" x14ac:dyDescent="0.25">
      <c r="D21" s="126" t="s">
        <v>326</v>
      </c>
      <c r="E21" s="126"/>
      <c r="F21" s="126"/>
      <c r="G21" s="126"/>
      <c r="H21" s="126"/>
    </row>
    <row r="25" spans="4:8" ht="15" customHeight="1" x14ac:dyDescent="0.25">
      <c r="D25" s="175"/>
      <c r="E25" s="175"/>
      <c r="F25" s="175"/>
      <c r="G25" s="175"/>
      <c r="H25" s="175"/>
    </row>
    <row r="26" spans="4:8" ht="15" customHeight="1" x14ac:dyDescent="0.25">
      <c r="D26" s="175"/>
      <c r="E26" s="175"/>
      <c r="F26" s="175"/>
      <c r="G26" s="175"/>
      <c r="H26" s="175"/>
    </row>
    <row r="27" spans="4:8" x14ac:dyDescent="0.35">
      <c r="D27" s="175"/>
      <c r="E27" s="175"/>
      <c r="F27" s="175"/>
      <c r="G27" s="175"/>
      <c r="H27" s="175"/>
    </row>
  </sheetData>
  <mergeCells count="3">
    <mergeCell ref="D18:H18"/>
    <mergeCell ref="D19:H19"/>
    <mergeCell ref="D20:H20"/>
  </mergeCells>
  <printOptions horizontalCentered="1"/>
  <pageMargins left="0.7" right="0.7" top="0.75" bottom="0.75" header="0.3" footer="0.3"/>
  <pageSetup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zoomScaleNormal="100" zoomScaleSheetLayoutView="100" workbookViewId="0">
      <selection activeCell="J1" sqref="J1"/>
    </sheetView>
  </sheetViews>
  <sheetFormatPr defaultColWidth="9.1796875" defaultRowHeight="14.5" outlineLevelRow="1" x14ac:dyDescent="0.35"/>
  <cols>
    <col min="1" max="1" width="9.1796875" style="162"/>
    <col min="2" max="2" width="36.7265625" style="29" customWidth="1"/>
    <col min="3" max="3" width="4.54296875" style="29" customWidth="1"/>
    <col min="4" max="4" width="11.1796875" style="29" bestFit="1" customWidth="1"/>
    <col min="5" max="16384" width="9.1796875" style="29"/>
  </cols>
  <sheetData>
    <row r="1" spans="2:5" s="31" customFormat="1" ht="15" outlineLevel="1" x14ac:dyDescent="0.25">
      <c r="C1" s="31">
        <v>100</v>
      </c>
      <c r="D1" s="31">
        <v>1000</v>
      </c>
      <c r="E1" s="31">
        <v>1000000</v>
      </c>
    </row>
    <row r="2" spans="2:5" s="178" customFormat="1" ht="15" x14ac:dyDescent="0.25"/>
    <row r="3" spans="2:5" ht="18.75" x14ac:dyDescent="0.3">
      <c r="B3" s="14" t="s">
        <v>218</v>
      </c>
      <c r="C3" s="14"/>
      <c r="D3" s="2"/>
    </row>
    <row r="4" spans="2:5" ht="6" customHeight="1" thickBot="1" x14ac:dyDescent="0.3">
      <c r="B4" s="3"/>
      <c r="C4" s="3"/>
      <c r="D4" s="3"/>
    </row>
    <row r="5" spans="2:5" ht="6" customHeight="1" thickTop="1" x14ac:dyDescent="0.25"/>
    <row r="6" spans="2:5" ht="15" customHeight="1" x14ac:dyDescent="0.25">
      <c r="B6" s="29" t="s">
        <v>146</v>
      </c>
      <c r="C6" s="114">
        <v>1</v>
      </c>
      <c r="D6" s="13">
        <f>1-(1-GEOMEAN('13-16 Churn and Net Adds'!$O$7:$R$7))^12</f>
        <v>0.23203026715276276</v>
      </c>
      <c r="E6" s="162"/>
    </row>
    <row r="7" spans="2:5" ht="15" customHeight="1" x14ac:dyDescent="0.25">
      <c r="B7" s="29" t="s">
        <v>208</v>
      </c>
      <c r="C7" s="114">
        <f>C6+1</f>
        <v>2</v>
      </c>
      <c r="D7" s="13">
        <f>'Ten Year Expected Inflation'!K435</f>
        <v>1.892989139821619E-2</v>
      </c>
      <c r="E7" s="162"/>
    </row>
    <row r="8" spans="2:5" ht="15" customHeight="1" x14ac:dyDescent="0.25">
      <c r="B8" s="29" t="s">
        <v>304</v>
      </c>
      <c r="C8" s="114">
        <f t="shared" ref="C8:C15" si="0">C7+1</f>
        <v>3</v>
      </c>
      <c r="D8" s="178">
        <f>connections!C10</f>
        <v>54600000</v>
      </c>
      <c r="E8" s="162"/>
    </row>
    <row r="9" spans="2:5" ht="15" customHeight="1" x14ac:dyDescent="0.25">
      <c r="B9" s="29" t="s">
        <v>209</v>
      </c>
      <c r="C9" s="114">
        <f t="shared" si="0"/>
        <v>4</v>
      </c>
      <c r="D9" s="150">
        <f>AVERAGE('Customer Acquisition Costs'!$J$4:$M$4)</f>
        <v>258.75</v>
      </c>
      <c r="E9" s="162"/>
    </row>
    <row r="10" spans="2:5" ht="15" customHeight="1" x14ac:dyDescent="0.25">
      <c r="B10" s="29" t="s">
        <v>210</v>
      </c>
      <c r="C10" s="114">
        <f t="shared" si="0"/>
        <v>5</v>
      </c>
      <c r="D10" s="176">
        <f>-('Sprint Wireless Inc. Statement'!$C$16*$E$1)/$D$8</f>
        <v>122.23443223443223</v>
      </c>
      <c r="E10" s="162"/>
    </row>
    <row r="11" spans="2:5" ht="15" customHeight="1" x14ac:dyDescent="0.25">
      <c r="B11" s="29" t="s">
        <v>211</v>
      </c>
      <c r="C11" s="114">
        <f t="shared" si="0"/>
        <v>6</v>
      </c>
      <c r="D11" s="173">
        <f>('Overhead Calculations'!$F$17/$D$8)</f>
        <v>56.678136446886448</v>
      </c>
      <c r="E11" s="162"/>
    </row>
    <row r="12" spans="2:5" ht="15" customHeight="1" x14ac:dyDescent="0.25">
      <c r="B12" s="29" t="s">
        <v>212</v>
      </c>
      <c r="C12" s="114">
        <f t="shared" si="0"/>
        <v>7</v>
      </c>
      <c r="D12" s="159">
        <f>'Table 11'!$F$39</f>
        <v>56290127.465102032</v>
      </c>
      <c r="E12" s="162"/>
    </row>
    <row r="13" spans="2:5" ht="15" customHeight="1" x14ac:dyDescent="0.25">
      <c r="B13" s="29" t="s">
        <v>176</v>
      </c>
      <c r="C13" s="114">
        <f t="shared" si="0"/>
        <v>8</v>
      </c>
      <c r="D13" s="13">
        <f>AVERAGE('Bloomberg WACCs'!E38,'Bloomberg WACCs'!H38,'Bloomberg WACCs'!L24,'Bloomberg WACCs'!O38)/$C$1</f>
        <v>5.8445749999999998E-2</v>
      </c>
      <c r="E13" s="162"/>
    </row>
    <row r="14" spans="2:5" ht="15" customHeight="1" x14ac:dyDescent="0.25">
      <c r="B14" s="29" t="s">
        <v>157</v>
      </c>
      <c r="C14" s="114">
        <f t="shared" si="0"/>
        <v>9</v>
      </c>
      <c r="D14" s="13">
        <f>(1+$D$13)/(1+D7)-1</f>
        <v>3.8781724763770287E-2</v>
      </c>
      <c r="E14" s="162"/>
    </row>
    <row r="15" spans="2:5" ht="15" customHeight="1" x14ac:dyDescent="0.25">
      <c r="B15" s="162" t="s">
        <v>305</v>
      </c>
      <c r="C15" s="114">
        <f t="shared" si="0"/>
        <v>10</v>
      </c>
      <c r="D15" s="173">
        <f>'Table 9'!D9</f>
        <v>46.14</v>
      </c>
      <c r="E15" s="162"/>
    </row>
    <row r="16" spans="2:5" ht="6" customHeight="1" thickBot="1" x14ac:dyDescent="0.3">
      <c r="B16" s="3"/>
      <c r="C16" s="3"/>
      <c r="D16" s="3"/>
    </row>
    <row r="17" spans="2:4" ht="6" customHeight="1" thickTop="1" x14ac:dyDescent="0.25"/>
    <row r="18" spans="2:4" ht="48" customHeight="1" x14ac:dyDescent="0.25">
      <c r="B18" s="329" t="str">
        <f>"["&amp;$C6&amp;"]: John C. Hodulik, Batya Levi, Christopher Schoell, and Lisa L. Friedman, ""Wireless 411: A difficult market asking for repair?"" UBS, February 22, 2017, p. 19."</f>
        <v>[1]: John C. Hodulik, Batya Levi, Christopher Schoell, and Lisa L. Friedman, "Wireless 411: A difficult market asking for repair?" UBS, February 22, 2017, p. 19.</v>
      </c>
      <c r="C18" s="329"/>
      <c r="D18" s="329"/>
    </row>
    <row r="19" spans="2:4" ht="90" customHeight="1" x14ac:dyDescent="0.25">
      <c r="B19" s="329" t="s">
        <v>351</v>
      </c>
      <c r="C19" s="329"/>
      <c r="D19" s="329"/>
    </row>
    <row r="20" spans="2:4" ht="95.25" customHeight="1" x14ac:dyDescent="0.25">
      <c r="B20" s="329" t="str">
        <f>"["&amp;$C8&amp;"]: Twentieth Report, In the Matter of Implementation of Section 6002(b) of the Omnibus Budget Reconciliation Act of 1993,"&amp;" Annual Report and Analysis of Competitive Market Conditions With Respect to Mobile Wireless, Including Commercial Mobile Services, WT Docket No. 17-69,"&amp;" FCC, September 27, 2017, p. 15 at Table II.B.1."</f>
        <v>[3]: Twentieth Report, In the Matter of Implementation of Section 6002(b) of the Omnibus Budget Reconciliation Act of 1993, Annual Report and Analysis of Competitive Market Conditions With Respect to Mobile Wireless, Including Commercial Mobile Services, WT Docket No. 17-69, FCC, September 27, 2017, p. 15 at Table II.B.1.</v>
      </c>
      <c r="C20" s="329"/>
      <c r="D20" s="329"/>
    </row>
    <row r="21" spans="2:4" ht="66" customHeight="1" x14ac:dyDescent="0.25">
      <c r="B21" s="329" t="str">
        <f>"["&amp;$C9&amp;"]: T-Mobile's average customer acquistion cost from 2013. Sourced from: John C. Hodulik, Batya Levi, Lisa L. Friedman, and Christopher Schoell, ""US Wireless 411: Version 51,"" UBS, March 16, 2014, p. 25."</f>
        <v>[4]: T-Mobile's average customer acquistion cost from 2013. Sourced from: John C. Hodulik, Batya Levi, Lisa L. Friedman, and Christopher Schoell, "US Wireless 411: Version 51," UBS, March 16, 2014, p. 25.</v>
      </c>
      <c r="C21" s="329"/>
      <c r="D21" s="329"/>
    </row>
    <row r="22" spans="2:4" ht="15" customHeight="1" x14ac:dyDescent="0.35">
      <c r="B22" s="29" t="str">
        <f>"["&amp;$C10&amp;"]: 2016 Operating cost / 2016 Connections."</f>
        <v>[5]: 2016 Operating cost / 2016 Connections.</v>
      </c>
    </row>
    <row r="23" spans="2:4" ht="15" customHeight="1" x14ac:dyDescent="0.35">
      <c r="B23" s="29" t="str">
        <f>"["&amp;$C11&amp;"]: Overhead cost / 2016 Connections."</f>
        <v>[6]: Overhead cost / 2016 Connections.</v>
      </c>
    </row>
    <row r="24" spans="2:4" ht="15" customHeight="1" x14ac:dyDescent="0.35">
      <c r="B24" s="29" t="str">
        <f>"["&amp;$C12&amp;"]: Brattle calculated Marginal Capital Cost."</f>
        <v>[7]: Brattle calculated Marginal Capital Cost.</v>
      </c>
    </row>
    <row r="25" spans="2:4" ht="45" customHeight="1" x14ac:dyDescent="0.35">
      <c r="B25" s="329" t="str">
        <f>"["&amp;$C13&amp;"]: Average of the Weighted Average Cost of Capital for the four firms as of September 30, 2017. Data sourced from Bloomberg, accessed December 1, 2017."</f>
        <v>[8]: Average of the Weighted Average Cost of Capital for the four firms as of September 30, 2017. Data sourced from Bloomberg, accessed December 1, 2017.</v>
      </c>
      <c r="C25" s="329"/>
      <c r="D25" s="329"/>
    </row>
    <row r="26" spans="2:4" ht="15" customHeight="1" x14ac:dyDescent="0.35">
      <c r="B26" s="29" t="str">
        <f>"["&amp;$C14&amp;"]: (1 + [8] / 1 + [2]) -1."</f>
        <v>[9]: (1 + [8] / 1 + [2]) -1.</v>
      </c>
    </row>
    <row r="27" spans="2:4" ht="47.25" customHeight="1" x14ac:dyDescent="0.35">
      <c r="B27" s="329" t="str">
        <f>"["&amp;$C15&amp;"]: John C. Hodulik, Batya Levi, Christopher Schoell, and Lisa L. Friedman, ""Wireless 411: A difficult market asking for repair?,"" UBS, February 22, 2017, p. 15."</f>
        <v>[10]: John C. Hodulik, Batya Levi, Christopher Schoell, and Lisa L. Friedman, "Wireless 411: A difficult market asking for repair?," UBS, February 22, 2017, p. 15.</v>
      </c>
      <c r="C27" s="329"/>
      <c r="D27" s="329"/>
    </row>
  </sheetData>
  <mergeCells count="6">
    <mergeCell ref="B18:D18"/>
    <mergeCell ref="B19:D19"/>
    <mergeCell ref="B21:D21"/>
    <mergeCell ref="B25:D25"/>
    <mergeCell ref="B27:D27"/>
    <mergeCell ref="B20:D20"/>
  </mergeCells>
  <printOptions horizontalCentered="1"/>
  <pageMargins left="0.7" right="0.7" top="0.75" bottom="0.75" header="0.3" footer="0.3"/>
  <pageSetup fitToWidth="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topLeftCell="A13" zoomScaleNormal="100" zoomScaleSheetLayoutView="100" workbookViewId="0">
      <selection activeCell="I22" sqref="I22"/>
    </sheetView>
  </sheetViews>
  <sheetFormatPr defaultRowHeight="14.5" outlineLevelRow="1" x14ac:dyDescent="0.35"/>
  <cols>
    <col min="1" max="1" width="9.1796875" style="162"/>
    <col min="2" max="2" width="38.453125" customWidth="1"/>
    <col min="3" max="3" width="4.54296875" style="29" customWidth="1"/>
    <col min="4" max="4" width="11.1796875" bestFit="1" customWidth="1"/>
    <col min="5" max="5" width="16.81640625" bestFit="1" customWidth="1"/>
  </cols>
  <sheetData>
    <row r="1" spans="1:5" s="31" customFormat="1" ht="15" outlineLevel="1" x14ac:dyDescent="0.25">
      <c r="C1" s="31">
        <v>100</v>
      </c>
      <c r="D1" s="31">
        <v>1000</v>
      </c>
      <c r="E1" s="31">
        <v>1000000</v>
      </c>
    </row>
    <row r="2" spans="1:5" s="178" customFormat="1" ht="15" x14ac:dyDescent="0.25"/>
    <row r="3" spans="1:5" s="29" customFormat="1" ht="18.75" x14ac:dyDescent="0.3">
      <c r="A3" s="162"/>
      <c r="B3" s="14" t="s">
        <v>213</v>
      </c>
      <c r="C3" s="14"/>
      <c r="D3" s="2"/>
    </row>
    <row r="4" spans="1:5" ht="6" customHeight="1" thickBot="1" x14ac:dyDescent="0.3">
      <c r="B4" s="3"/>
      <c r="C4" s="3"/>
      <c r="D4" s="3"/>
    </row>
    <row r="5" spans="1:5" ht="6" customHeight="1" thickTop="1" x14ac:dyDescent="0.25"/>
    <row r="6" spans="1:5" s="29" customFormat="1" ht="15" customHeight="1" x14ac:dyDescent="0.25">
      <c r="A6" s="162"/>
      <c r="B6" s="29" t="s">
        <v>146</v>
      </c>
      <c r="C6" s="87">
        <v>1</v>
      </c>
      <c r="D6" s="13">
        <f>1-(1-GEOMEAN('13-16 Churn and Net Adds'!$O$8:$R$8))^12</f>
        <v>0.18819485708670403</v>
      </c>
      <c r="E6" s="162"/>
    </row>
    <row r="7" spans="1:5" ht="15" customHeight="1" x14ac:dyDescent="0.25">
      <c r="B7" t="s">
        <v>208</v>
      </c>
      <c r="C7" s="87">
        <f>C6+1</f>
        <v>2</v>
      </c>
      <c r="D7" s="13">
        <f>'Ten Year Expected Inflation'!K435</f>
        <v>1.892989139821619E-2</v>
      </c>
      <c r="E7" s="162"/>
    </row>
    <row r="8" spans="1:5" ht="15" customHeight="1" x14ac:dyDescent="0.35">
      <c r="B8" t="s">
        <v>304</v>
      </c>
      <c r="C8" s="87">
        <f t="shared" ref="C8:C15" si="0">C7+1</f>
        <v>3</v>
      </c>
      <c r="D8" s="178">
        <f>connections!C11</f>
        <v>72600000</v>
      </c>
      <c r="E8" s="162"/>
    </row>
    <row r="9" spans="1:5" ht="15" customHeight="1" x14ac:dyDescent="0.25">
      <c r="B9" t="s">
        <v>209</v>
      </c>
      <c r="C9" s="87">
        <f t="shared" si="0"/>
        <v>4</v>
      </c>
      <c r="D9" s="173">
        <f>AVERAGE('Customer Acquisition Costs'!$J$4:$M$4)</f>
        <v>258.75</v>
      </c>
      <c r="E9" s="162"/>
    </row>
    <row r="10" spans="1:5" ht="15" customHeight="1" x14ac:dyDescent="0.25">
      <c r="B10" t="s">
        <v>210</v>
      </c>
      <c r="C10" s="87">
        <f t="shared" si="0"/>
        <v>5</v>
      </c>
      <c r="D10" s="173">
        <f>('TMUS Income Statement'!$C$20*$E$1)/$D$8</f>
        <v>78.939393939393938</v>
      </c>
      <c r="E10" s="162"/>
    </row>
    <row r="11" spans="1:5" ht="15" customHeight="1" x14ac:dyDescent="0.25">
      <c r="B11" t="s">
        <v>211</v>
      </c>
      <c r="C11" s="87">
        <f t="shared" si="0"/>
        <v>6</v>
      </c>
      <c r="D11" s="176">
        <f>('Overhead Calculations'!$E$17/$D$8)</f>
        <v>83.501928374655648</v>
      </c>
      <c r="E11" s="162"/>
    </row>
    <row r="12" spans="1:5" ht="15" customHeight="1" x14ac:dyDescent="0.25">
      <c r="B12" t="s">
        <v>212</v>
      </c>
      <c r="C12" s="87">
        <f t="shared" si="0"/>
        <v>7</v>
      </c>
      <c r="D12" s="159">
        <f>'Table 11'!$G$39</f>
        <v>58219159.389508367</v>
      </c>
      <c r="E12" s="162"/>
    </row>
    <row r="13" spans="1:5" ht="15" customHeight="1" x14ac:dyDescent="0.25">
      <c r="B13" t="s">
        <v>176</v>
      </c>
      <c r="C13" s="87">
        <f t="shared" si="0"/>
        <v>8</v>
      </c>
      <c r="D13" s="13">
        <f>AVERAGE('Bloomberg WACCs'!E38,'Bloomberg WACCs'!H38,'Bloomberg WACCs'!L24,'Bloomberg WACCs'!O38)/$C$1</f>
        <v>5.8445749999999998E-2</v>
      </c>
      <c r="E13" s="162"/>
    </row>
    <row r="14" spans="1:5" ht="15" customHeight="1" x14ac:dyDescent="0.25">
      <c r="B14" t="s">
        <v>157</v>
      </c>
      <c r="C14" s="87">
        <f t="shared" si="0"/>
        <v>9</v>
      </c>
      <c r="D14" s="13">
        <f>(1+$D$13)/(1+D7)-1</f>
        <v>3.8781724763770287E-2</v>
      </c>
      <c r="E14" s="162"/>
    </row>
    <row r="15" spans="1:5" s="29" customFormat="1" ht="15" customHeight="1" x14ac:dyDescent="0.25">
      <c r="A15" s="162"/>
      <c r="B15" s="162" t="s">
        <v>305</v>
      </c>
      <c r="C15" s="87">
        <f t="shared" si="0"/>
        <v>10</v>
      </c>
      <c r="D15" s="173">
        <f>'Table 9'!D10</f>
        <v>46.97</v>
      </c>
      <c r="E15" s="162"/>
    </row>
    <row r="16" spans="1:5" ht="6" customHeight="1" thickBot="1" x14ac:dyDescent="0.3">
      <c r="B16" s="3"/>
      <c r="C16" s="3"/>
      <c r="D16" s="3"/>
    </row>
    <row r="17" spans="2:9" ht="6" customHeight="1" thickTop="1" x14ac:dyDescent="0.25"/>
    <row r="18" spans="2:9" ht="47.25" customHeight="1" x14ac:dyDescent="0.25">
      <c r="B18" s="329" t="s">
        <v>362</v>
      </c>
      <c r="C18" s="329"/>
      <c r="D18" s="329"/>
      <c r="E18" s="22"/>
      <c r="F18" s="208"/>
      <c r="G18" s="208"/>
      <c r="H18" s="208"/>
      <c r="I18" s="208"/>
    </row>
    <row r="19" spans="2:9" ht="78.75" customHeight="1" x14ac:dyDescent="0.25">
      <c r="B19" s="329" t="s">
        <v>351</v>
      </c>
      <c r="C19" s="329"/>
      <c r="D19" s="329"/>
      <c r="E19" s="22"/>
      <c r="F19" s="208"/>
      <c r="G19" s="208"/>
      <c r="H19" s="208"/>
      <c r="I19" s="208"/>
    </row>
    <row r="20" spans="2:9" ht="93.75" customHeight="1" x14ac:dyDescent="0.25">
      <c r="B20" s="329" t="s">
        <v>354</v>
      </c>
      <c r="C20" s="329"/>
      <c r="D20" s="329"/>
      <c r="E20" s="29"/>
      <c r="F20" s="208"/>
      <c r="G20" s="208"/>
      <c r="H20" s="208"/>
      <c r="I20" s="208"/>
    </row>
    <row r="21" spans="2:9" ht="59.25" customHeight="1" x14ac:dyDescent="0.25">
      <c r="B21" s="329" t="s">
        <v>363</v>
      </c>
      <c r="C21" s="329"/>
      <c r="D21" s="329"/>
      <c r="E21" s="22"/>
      <c r="F21" s="208"/>
      <c r="G21" s="208"/>
      <c r="H21" s="208"/>
      <c r="I21" s="208"/>
    </row>
    <row r="22" spans="2:9" ht="15" customHeight="1" x14ac:dyDescent="0.25">
      <c r="B22" s="29" t="s">
        <v>346</v>
      </c>
      <c r="D22" s="29"/>
      <c r="E22" s="29"/>
      <c r="F22" s="208"/>
      <c r="G22" s="208"/>
      <c r="H22" s="208"/>
      <c r="I22" s="208"/>
    </row>
    <row r="23" spans="2:9" ht="15" customHeight="1" x14ac:dyDescent="0.25">
      <c r="B23" s="29" t="s">
        <v>347</v>
      </c>
      <c r="D23" s="29"/>
      <c r="E23" s="29"/>
      <c r="F23" s="208"/>
      <c r="G23" s="208"/>
      <c r="H23" s="208"/>
      <c r="I23" s="208"/>
    </row>
    <row r="24" spans="2:9" ht="15" customHeight="1" x14ac:dyDescent="0.25">
      <c r="B24" s="29" t="s">
        <v>348</v>
      </c>
      <c r="D24" s="29"/>
      <c r="E24" s="29"/>
      <c r="F24" s="208"/>
      <c r="G24" s="208"/>
      <c r="H24" s="208"/>
      <c r="I24" s="208"/>
    </row>
    <row r="25" spans="2:9" ht="45" customHeight="1" x14ac:dyDescent="0.25">
      <c r="B25" s="329" t="s">
        <v>349</v>
      </c>
      <c r="C25" s="329"/>
      <c r="D25" s="329"/>
      <c r="E25" s="22"/>
      <c r="F25" s="208"/>
      <c r="G25" s="208"/>
      <c r="H25" s="208"/>
      <c r="I25" s="208"/>
    </row>
    <row r="26" spans="2:9" ht="15" x14ac:dyDescent="0.25">
      <c r="B26" s="29" t="s">
        <v>350</v>
      </c>
      <c r="D26" s="29"/>
      <c r="E26" s="29"/>
      <c r="F26" s="208"/>
      <c r="G26" s="208"/>
      <c r="H26" s="208"/>
      <c r="I26" s="208"/>
    </row>
    <row r="27" spans="2:9" ht="49.5" customHeight="1" x14ac:dyDescent="0.25">
      <c r="B27" s="329" t="s">
        <v>364</v>
      </c>
      <c r="C27" s="329"/>
      <c r="D27" s="329"/>
      <c r="E27" s="22"/>
      <c r="F27" s="208"/>
      <c r="G27" s="208"/>
      <c r="H27" s="208"/>
      <c r="I27" s="208"/>
    </row>
    <row r="28" spans="2:9" ht="15" x14ac:dyDescent="0.25">
      <c r="F28" s="208"/>
      <c r="G28" s="208"/>
      <c r="H28" s="208"/>
      <c r="I28" s="208"/>
    </row>
  </sheetData>
  <mergeCells count="6">
    <mergeCell ref="B27:D27"/>
    <mergeCell ref="B20:D20"/>
    <mergeCell ref="B18:D18"/>
    <mergeCell ref="B19:D19"/>
    <mergeCell ref="B21:D21"/>
    <mergeCell ref="B25:D25"/>
  </mergeCells>
  <printOptions horizontalCentered="1"/>
  <pageMargins left="0.7" right="0.7" top="0.75" bottom="0.75" header="0.3" footer="0.3"/>
  <pageSetup fitToWidth="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
  <sheetViews>
    <sheetView zoomScale="85" zoomScaleNormal="85" zoomScaleSheetLayoutView="100" workbookViewId="0">
      <selection activeCell="C22" sqref="C22:H22"/>
    </sheetView>
  </sheetViews>
  <sheetFormatPr defaultRowHeight="14.5" outlineLevelRow="1" outlineLevelCol="1" x14ac:dyDescent="0.35"/>
  <cols>
    <col min="1" max="1" width="8.7265625" style="137" customWidth="1" outlineLevel="1"/>
    <col min="2" max="2" width="11" style="163" customWidth="1"/>
    <col min="3" max="3" width="16.54296875" bestFit="1" customWidth="1"/>
    <col min="4" max="4" width="4.81640625" style="29" customWidth="1"/>
    <col min="5" max="5" width="15.1796875" style="163" bestFit="1" customWidth="1"/>
    <col min="6" max="6" width="17" style="163" bestFit="1" customWidth="1"/>
    <col min="7" max="7" width="15.54296875" style="163" bestFit="1" customWidth="1"/>
    <col min="8" max="8" width="14.453125" style="163" bestFit="1" customWidth="1"/>
  </cols>
  <sheetData>
    <row r="1" spans="1:8" s="179" customFormat="1" ht="15" outlineLevel="1" x14ac:dyDescent="0.25">
      <c r="B1" s="137"/>
      <c r="F1" s="179">
        <v>2016</v>
      </c>
    </row>
    <row r="2" spans="1:8" s="179" customFormat="1" ht="15" outlineLevel="1" x14ac:dyDescent="0.25">
      <c r="B2" s="137"/>
      <c r="G2" s="179">
        <v>2016</v>
      </c>
    </row>
    <row r="3" spans="1:8" s="179" customFormat="1" ht="15" outlineLevel="1" x14ac:dyDescent="0.25">
      <c r="B3" s="31">
        <v>1000000</v>
      </c>
      <c r="C3" s="31">
        <v>1000</v>
      </c>
      <c r="H3" s="179">
        <v>2016</v>
      </c>
    </row>
    <row r="4" spans="1:8" s="137" customFormat="1" ht="15" outlineLevel="1" x14ac:dyDescent="0.25">
      <c r="C4" s="137">
        <f>'TMUS Inputs'!$D$9</f>
        <v>258.75</v>
      </c>
    </row>
    <row r="5" spans="1:8" s="137" customFormat="1" ht="15" outlineLevel="1" x14ac:dyDescent="0.25">
      <c r="C5" s="137">
        <v>65</v>
      </c>
      <c r="E5" s="31">
        <f>C5+1</f>
        <v>66</v>
      </c>
      <c r="F5" s="31">
        <f>E5+1</f>
        <v>67</v>
      </c>
      <c r="G5" s="31">
        <f t="shared" ref="G5:H5" si="0">F5+1</f>
        <v>68</v>
      </c>
      <c r="H5" s="31">
        <f t="shared" si="0"/>
        <v>69</v>
      </c>
    </row>
    <row r="6" spans="1:8" s="163" customFormat="1" ht="15" x14ac:dyDescent="0.25">
      <c r="A6" s="137"/>
      <c r="E6" s="178"/>
      <c r="F6" s="178"/>
      <c r="G6" s="178"/>
      <c r="H6" s="178"/>
    </row>
    <row r="7" spans="1:8" s="6" customFormat="1" ht="15" customHeight="1" x14ac:dyDescent="0.3">
      <c r="A7" s="191"/>
      <c r="B7" s="58"/>
      <c r="C7" s="15" t="s">
        <v>306</v>
      </c>
      <c r="D7" s="15"/>
      <c r="E7" s="16"/>
      <c r="F7" s="16"/>
      <c r="G7" s="16"/>
      <c r="H7" s="16"/>
    </row>
    <row r="8" spans="1:8" s="6" customFormat="1" ht="6" customHeight="1" thickBot="1" x14ac:dyDescent="0.35">
      <c r="A8" s="191"/>
      <c r="B8" s="58"/>
      <c r="C8" s="17"/>
      <c r="D8" s="17"/>
      <c r="E8" s="18"/>
      <c r="F8" s="18"/>
      <c r="G8" s="18"/>
      <c r="H8" s="18"/>
    </row>
    <row r="9" spans="1:8" ht="6" customHeight="1" thickTop="1" x14ac:dyDescent="0.25">
      <c r="A9" s="191"/>
      <c r="B9" s="58"/>
    </row>
    <row r="10" spans="1:8" ht="15" customHeight="1" x14ac:dyDescent="0.25">
      <c r="A10" s="191"/>
      <c r="B10" s="58"/>
      <c r="C10" s="121" t="s">
        <v>271</v>
      </c>
      <c r="D10" s="7"/>
      <c r="E10" s="70"/>
      <c r="F10" s="70"/>
      <c r="G10" s="70"/>
      <c r="H10" s="70"/>
    </row>
    <row r="11" spans="1:8" s="21" customFormat="1" ht="15" x14ac:dyDescent="0.25">
      <c r="A11" s="191"/>
      <c r="B11" s="58"/>
      <c r="C11" s="125" t="str">
        <f>"["&amp;CHAR(C$5)&amp;"]"</f>
        <v>[A]</v>
      </c>
      <c r="D11" s="7"/>
      <c r="E11" s="117" t="str">
        <f t="shared" ref="E11" si="1">"["&amp;CHAR(E$5)&amp;"]"</f>
        <v>[B]</v>
      </c>
      <c r="F11" s="117" t="str">
        <f t="shared" ref="F11" si="2">"["&amp;CHAR(F$5)&amp;"]"</f>
        <v>[C]</v>
      </c>
      <c r="G11" s="117" t="str">
        <f t="shared" ref="G11" si="3">"["&amp;CHAR(G$5)&amp;"]"</f>
        <v>[D]</v>
      </c>
      <c r="H11" s="117" t="str">
        <f t="shared" ref="H11" si="4">"["&amp;CHAR(H$5)&amp;"]"</f>
        <v>[E]</v>
      </c>
    </row>
    <row r="12" spans="1:8" ht="6" customHeight="1" x14ac:dyDescent="0.25">
      <c r="A12" s="191"/>
      <c r="B12" s="58"/>
      <c r="C12" s="4"/>
      <c r="D12" s="4"/>
    </row>
    <row r="13" spans="1:8" ht="15" customHeight="1" x14ac:dyDescent="0.25">
      <c r="A13" s="192">
        <v>1</v>
      </c>
      <c r="B13" s="180"/>
      <c r="C13" t="s">
        <v>263</v>
      </c>
      <c r="D13" s="115" t="str">
        <f>"["&amp;A13&amp;"]"</f>
        <v>[1]</v>
      </c>
      <c r="E13" s="73">
        <f>'TMUS Income Statement'!C22*B3</f>
        <v>11378000000</v>
      </c>
      <c r="F13" s="32">
        <f>-'Sprint Wireless Inc. Statement'!$C$21*B3</f>
        <v>7741000000</v>
      </c>
      <c r="G13" s="178">
        <f>'VZ 14-16 Wireless Inc Statement'!$C$21*B3</f>
        <v>19924000000</v>
      </c>
      <c r="H13" s="57">
        <f>'AT&amp;T SG&amp;A'!E$13*B3</f>
        <v>14042577311.782518</v>
      </c>
    </row>
    <row r="14" spans="1:8" ht="30" x14ac:dyDescent="0.25">
      <c r="A14" s="192">
        <f>MAX($A$13:A13)+1</f>
        <v>2</v>
      </c>
      <c r="B14" s="180"/>
      <c r="C14" s="22" t="s">
        <v>156</v>
      </c>
      <c r="D14" s="115" t="str">
        <f>"["&amp;A14&amp;"]"</f>
        <v>[2]</v>
      </c>
      <c r="E14" s="213">
        <f>C4</f>
        <v>258.75</v>
      </c>
      <c r="F14" s="163">
        <f t="shared" ref="F14" si="5">$C$4</f>
        <v>258.75</v>
      </c>
      <c r="G14" s="163">
        <f t="shared" ref="G14" si="6">$C$4</f>
        <v>258.75</v>
      </c>
      <c r="H14" s="163">
        <f t="shared" ref="H14" si="7">$C$4</f>
        <v>258.75</v>
      </c>
    </row>
    <row r="15" spans="1:8" ht="15" customHeight="1" x14ac:dyDescent="0.25">
      <c r="A15" s="192">
        <f>MAX($A$13:A14)+1</f>
        <v>3</v>
      </c>
      <c r="B15" s="180"/>
      <c r="C15" t="s">
        <v>118</v>
      </c>
      <c r="D15" s="115" t="str">
        <f>"["&amp;A15&amp;"]"</f>
        <v>[3]</v>
      </c>
      <c r="E15" s="154">
        <f>SUM('13-16 UBS Gross Adds'!O7:R7)*C3</f>
        <v>20544000</v>
      </c>
      <c r="F15" s="178">
        <f>SUM('13-16 UBS Gross Adds'!$O$6:$R$6)*C3</f>
        <v>17957000</v>
      </c>
      <c r="G15" s="178">
        <f>SUM('13-16 UBS Gross Adds'!$O$8:$R$8)*C3</f>
        <v>26165000</v>
      </c>
      <c r="H15" s="178">
        <f>SUM('13-16 UBS Gross Adds'!$O$5:$R$5)*C3</f>
        <v>29675000</v>
      </c>
    </row>
    <row r="16" spans="1:8" ht="6" customHeight="1" x14ac:dyDescent="0.25">
      <c r="A16" s="192"/>
      <c r="B16" s="180"/>
      <c r="D16" s="114"/>
      <c r="E16" s="154"/>
    </row>
    <row r="17" spans="1:8" ht="15" customHeight="1" x14ac:dyDescent="0.25">
      <c r="A17" s="192">
        <f>MAX($A$13:A16)+1</f>
        <v>4</v>
      </c>
      <c r="B17" s="180"/>
      <c r="C17" s="21" t="s">
        <v>117</v>
      </c>
      <c r="D17" s="115" t="str">
        <f>"["&amp;A17&amp;"]"</f>
        <v>[4]</v>
      </c>
      <c r="E17" s="73">
        <f>E$13-(E$15*E$14)</f>
        <v>6062240000</v>
      </c>
      <c r="F17" s="73">
        <f>F$13-(F$15*F$14)</f>
        <v>3094626250</v>
      </c>
      <c r="G17" s="178">
        <f>G$13-(G$14*G$15)</f>
        <v>13153806250</v>
      </c>
      <c r="H17" s="73">
        <f>H$13-(H$15*H$14)</f>
        <v>6364171061.7825184</v>
      </c>
    </row>
    <row r="18" spans="1:8" ht="6" customHeight="1" thickBot="1" x14ac:dyDescent="0.3">
      <c r="A18" s="191"/>
      <c r="B18" s="58"/>
      <c r="C18" s="3"/>
      <c r="D18" s="3"/>
      <c r="E18" s="205"/>
      <c r="F18" s="205"/>
      <c r="G18" s="205"/>
      <c r="H18" s="205"/>
    </row>
    <row r="19" spans="1:8" ht="6" customHeight="1" thickTop="1" x14ac:dyDescent="0.25">
      <c r="A19" s="191"/>
      <c r="B19" s="58"/>
    </row>
    <row r="20" spans="1:8" ht="90" customHeight="1" x14ac:dyDescent="0.25">
      <c r="A20" s="191"/>
      <c r="B20" s="58"/>
      <c r="C20" s="329" t="s">
        <v>289</v>
      </c>
      <c r="D20" s="329"/>
      <c r="E20" s="329"/>
      <c r="F20" s="329"/>
      <c r="G20" s="329"/>
      <c r="H20" s="329"/>
    </row>
    <row r="21" spans="1:8" s="29" customFormat="1" ht="48" customHeight="1" x14ac:dyDescent="0.25">
      <c r="A21" s="191"/>
      <c r="B21" s="58"/>
      <c r="C21" s="330" t="str">
        <f>D14&amp;": John C. Hodulik, Batya Levi, Lisa L. Friedman, and Christopher Schoell, ""US Wireless 411: Version 51,"" UBS, March 16, 2014, p. 25. Average of T-Mobile quarterly values, applied to all four providers."</f>
        <v>[2]: John C. Hodulik, Batya Levi, Lisa L. Friedman, and Christopher Schoell, "US Wireless 411: Version 51," UBS, March 16, 2014, p. 25. Average of T-Mobile quarterly values, applied to all four providers.</v>
      </c>
      <c r="D21" s="330"/>
      <c r="E21" s="330"/>
      <c r="F21" s="330"/>
      <c r="G21" s="330"/>
      <c r="H21" s="330"/>
    </row>
    <row r="22" spans="1:8" s="29" customFormat="1" ht="64.5" customHeight="1" x14ac:dyDescent="0.25">
      <c r="A22" s="191"/>
      <c r="B22" s="58"/>
      <c r="C22" s="330" t="str">
        <f>D15&amp;": John C. Hodulik, Batya Levi, Lisa L. Friedman, and Christopher Schoell, ""US Wireless 411: Version 51,"" UBS, March 16, 2014, p. 16; John C. Hodulik, Batya Levi, Lisa L. Friedman," &amp;"and Christopher Schoell, ""Wireless 411: A Difficulty Market Asking for Repair?,"" UBS, February 22, 2017, p. 18. Sum of quarterly values."</f>
        <v>[3]: John C. Hodulik, Batya Levi, Lisa L. Friedman, and Christopher Schoell, "US Wireless 411: Version 51," UBS, March 16, 2014, p. 16; John C. Hodulik, Batya Levi, Lisa L. Friedman,and Christopher Schoell, "Wireless 411: A Difficulty Market Asking for Repair?," UBS, February 22, 2017, p. 18. Sum of quarterly values.</v>
      </c>
      <c r="D22" s="330"/>
      <c r="E22" s="330"/>
      <c r="F22" s="330"/>
      <c r="G22" s="330"/>
      <c r="H22" s="330"/>
    </row>
    <row r="23" spans="1:8" s="29" customFormat="1" ht="15" customHeight="1" x14ac:dyDescent="0.25">
      <c r="A23" s="191"/>
      <c r="B23" s="58"/>
      <c r="C23" s="29" t="str">
        <f>D17&amp;": "&amp;D13&amp;" - ("&amp;D14&amp;" x "&amp;D15&amp;")."</f>
        <v>[4]: [1] - ([2] x [3]).</v>
      </c>
      <c r="E23" s="163"/>
      <c r="F23" s="163"/>
      <c r="G23" s="163"/>
      <c r="H23" s="163"/>
    </row>
    <row r="24" spans="1:8" s="29" customFormat="1" ht="15" x14ac:dyDescent="0.25">
      <c r="A24" s="191"/>
      <c r="B24" s="58"/>
      <c r="E24" s="163"/>
      <c r="F24" s="163"/>
      <c r="G24" s="163"/>
      <c r="H24" s="163"/>
    </row>
  </sheetData>
  <mergeCells count="3">
    <mergeCell ref="C20:H20"/>
    <mergeCell ref="C21:H21"/>
    <mergeCell ref="C22:H22"/>
  </mergeCells>
  <printOptions horizontalCentered="1"/>
  <pageMargins left="0.7" right="0.7" top="0.75" bottom="0.75" header="0.3" footer="0.3"/>
  <pageSetup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90" zoomScaleNormal="90" zoomScaleSheetLayoutView="100" workbookViewId="0">
      <selection activeCell="M22" sqref="M22"/>
    </sheetView>
  </sheetViews>
  <sheetFormatPr defaultRowHeight="14.5" outlineLevelCol="1" x14ac:dyDescent="0.35"/>
  <cols>
    <col min="1" max="1" width="8.7265625" style="1" customWidth="1" outlineLevel="1"/>
    <col min="2" max="2" width="8.7265625" style="163" customWidth="1"/>
    <col min="3" max="3" width="60.26953125" customWidth="1"/>
    <col min="4" max="4" width="3.54296875" style="29" customWidth="1"/>
    <col min="5" max="5" width="17.26953125" style="163" customWidth="1"/>
  </cols>
  <sheetData>
    <row r="1" spans="1:9" s="162" customFormat="1" ht="15" x14ac:dyDescent="0.25">
      <c r="A1" s="137"/>
      <c r="B1" s="163"/>
      <c r="E1" s="163"/>
    </row>
    <row r="2" spans="1:9" s="29" customFormat="1" ht="18.75" x14ac:dyDescent="0.3">
      <c r="A2" s="1"/>
      <c r="B2" s="163"/>
      <c r="C2" s="14" t="s">
        <v>262</v>
      </c>
      <c r="D2" s="14"/>
      <c r="E2" s="16"/>
    </row>
    <row r="3" spans="1:9" ht="6" customHeight="1" thickBot="1" x14ac:dyDescent="0.3">
      <c r="C3" s="3"/>
      <c r="D3" s="3"/>
      <c r="E3" s="205"/>
    </row>
    <row r="4" spans="1:9" ht="6" customHeight="1" thickTop="1" x14ac:dyDescent="0.25"/>
    <row r="5" spans="1:9" ht="15" customHeight="1" x14ac:dyDescent="0.25">
      <c r="C5" s="5" t="s">
        <v>272</v>
      </c>
      <c r="D5" s="5"/>
      <c r="E5" s="70">
        <v>2016</v>
      </c>
    </row>
    <row r="6" spans="1:9" s="29" customFormat="1" ht="6" customHeight="1" x14ac:dyDescent="0.25">
      <c r="A6" s="1"/>
      <c r="B6" s="163"/>
      <c r="E6" s="163"/>
    </row>
    <row r="7" spans="1:9" ht="15" customHeight="1" x14ac:dyDescent="0.25">
      <c r="A7" s="1">
        <v>1</v>
      </c>
      <c r="C7" t="s">
        <v>259</v>
      </c>
      <c r="D7" s="29" t="str">
        <f>"["&amp;A7&amp;"]"</f>
        <v>[1]</v>
      </c>
      <c r="E7" s="178">
        <f>SUM('ATT Consolid 14-16 Inc. Stmt.'!C$12:C$16)</f>
        <v>113592</v>
      </c>
      <c r="G7" s="56"/>
    </row>
    <row r="8" spans="1:9" ht="15" customHeight="1" x14ac:dyDescent="0.25">
      <c r="A8" s="1">
        <v>2</v>
      </c>
      <c r="C8" t="s">
        <v>253</v>
      </c>
      <c r="D8" s="29" t="str">
        <f>"["&amp;A8&amp;"]"</f>
        <v>[2]</v>
      </c>
      <c r="E8" s="178">
        <f>'ATT Consolid 14-16 Inc. Stmt.'!C$15</f>
        <v>36347</v>
      </c>
    </row>
    <row r="10" spans="1:9" ht="15" customHeight="1" x14ac:dyDescent="0.25">
      <c r="A10" s="1">
        <v>3</v>
      </c>
      <c r="C10" s="22" t="s">
        <v>254</v>
      </c>
      <c r="D10" s="29" t="str">
        <f>"["&amp;A10&amp;"]"</f>
        <v>[3]</v>
      </c>
      <c r="E10" s="214">
        <f>E$8/E$7</f>
        <v>0.31997851961405732</v>
      </c>
    </row>
    <row r="12" spans="1:9" s="29" customFormat="1" ht="15" customHeight="1" x14ac:dyDescent="0.25">
      <c r="A12" s="1">
        <v>4</v>
      </c>
      <c r="B12" s="163"/>
      <c r="C12" s="29" t="s">
        <v>260</v>
      </c>
      <c r="D12" s="29" t="str">
        <f t="shared" ref="D12:D13" si="0">"["&amp;A12&amp;"]"</f>
        <v>[4]</v>
      </c>
      <c r="E12" s="178">
        <f>'ATT Mobility 14-16 Inc. Stmt.'!C$14</f>
        <v>43886</v>
      </c>
    </row>
    <row r="13" spans="1:9" ht="15" customHeight="1" x14ac:dyDescent="0.25">
      <c r="A13" s="1">
        <v>5</v>
      </c>
      <c r="C13" t="s">
        <v>255</v>
      </c>
      <c r="D13" s="29" t="str">
        <f t="shared" si="0"/>
        <v>[5]</v>
      </c>
      <c r="E13" s="178">
        <f>E$12*E$10</f>
        <v>14042.577311782519</v>
      </c>
    </row>
    <row r="15" spans="1:9" ht="15" customHeight="1" x14ac:dyDescent="0.25">
      <c r="A15" s="1">
        <v>6</v>
      </c>
      <c r="C15" s="22" t="s">
        <v>256</v>
      </c>
      <c r="D15" s="29" t="str">
        <f>"["&amp;A15&amp;"]"</f>
        <v>[6]</v>
      </c>
      <c r="E15" s="64">
        <f>E$12-E$13</f>
        <v>29843.422688217481</v>
      </c>
    </row>
    <row r="16" spans="1:9" ht="15" x14ac:dyDescent="0.25">
      <c r="H16" s="29"/>
      <c r="I16" s="29"/>
    </row>
    <row r="17" spans="1:9" ht="15" customHeight="1" x14ac:dyDescent="0.25">
      <c r="A17" s="1">
        <v>7</v>
      </c>
      <c r="C17" t="s">
        <v>257</v>
      </c>
      <c r="D17" s="29" t="str">
        <f>"["&amp;A17&amp;"]"</f>
        <v>[7]</v>
      </c>
      <c r="E17" s="178">
        <f>'ATT Consolid 14-16 Inc. Stmt.'!C$12</f>
        <v>18757</v>
      </c>
      <c r="H17" s="29"/>
      <c r="I17" s="29"/>
    </row>
    <row r="18" spans="1:9" ht="15" x14ac:dyDescent="0.25">
      <c r="E18" s="178"/>
    </row>
    <row r="19" spans="1:9" ht="15" customHeight="1" x14ac:dyDescent="0.25">
      <c r="A19" s="1">
        <v>8</v>
      </c>
      <c r="C19" t="s">
        <v>258</v>
      </c>
      <c r="D19" s="29" t="str">
        <f>"["&amp;A19&amp;"]"</f>
        <v>[8]</v>
      </c>
      <c r="E19" s="178">
        <f>E$15-E$17</f>
        <v>11086.422688217481</v>
      </c>
    </row>
    <row r="20" spans="1:9" ht="6" customHeight="1" thickBot="1" x14ac:dyDescent="0.3">
      <c r="C20" s="3"/>
      <c r="D20" s="3"/>
      <c r="E20" s="205"/>
    </row>
    <row r="21" spans="1:9" ht="6" customHeight="1" thickTop="1" x14ac:dyDescent="0.25"/>
    <row r="22" spans="1:9" ht="105" customHeight="1" x14ac:dyDescent="0.25">
      <c r="C22" s="331" t="s">
        <v>370</v>
      </c>
      <c r="D22" s="331"/>
      <c r="E22" s="331"/>
    </row>
    <row r="23" spans="1:9" ht="90" customHeight="1" x14ac:dyDescent="0.25">
      <c r="C23" s="331" t="s">
        <v>365</v>
      </c>
      <c r="D23" s="331"/>
      <c r="E23" s="331"/>
    </row>
    <row r="24" spans="1:9" ht="15" customHeight="1" x14ac:dyDescent="0.25">
      <c r="C24" s="29" t="s">
        <v>366</v>
      </c>
    </row>
    <row r="25" spans="1:9" ht="136.5" customHeight="1" x14ac:dyDescent="0.25">
      <c r="C25" s="329" t="s">
        <v>371</v>
      </c>
      <c r="D25" s="329"/>
      <c r="E25" s="329"/>
    </row>
    <row r="26" spans="1:9" ht="15" customHeight="1" x14ac:dyDescent="0.35">
      <c r="C26" s="29" t="s">
        <v>367</v>
      </c>
    </row>
    <row r="27" spans="1:9" ht="15" customHeight="1" x14ac:dyDescent="0.35">
      <c r="C27" s="29" t="s">
        <v>368</v>
      </c>
    </row>
    <row r="28" spans="1:9" ht="91.5" customHeight="1" x14ac:dyDescent="0.35">
      <c r="C28" s="329" t="s">
        <v>372</v>
      </c>
      <c r="D28" s="329"/>
      <c r="E28" s="329"/>
    </row>
    <row r="29" spans="1:9" ht="15" customHeight="1" x14ac:dyDescent="0.35">
      <c r="C29" t="s">
        <v>369</v>
      </c>
    </row>
  </sheetData>
  <mergeCells count="4">
    <mergeCell ref="C22:E22"/>
    <mergeCell ref="C23:E23"/>
    <mergeCell ref="C25:E25"/>
    <mergeCell ref="C28:E28"/>
  </mergeCells>
  <printOptions horizontalCentered="1"/>
  <pageMargins left="0.7" right="0.7" top="0.75" bottom="0.75" header="0.3" footer="0.3"/>
  <pageSetup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
  <sheetViews>
    <sheetView view="pageBreakPreview" zoomScale="60" zoomScaleNormal="100" workbookViewId="0"/>
  </sheetViews>
  <sheetFormatPr defaultColWidth="9.1796875" defaultRowHeight="14.5" x14ac:dyDescent="0.35"/>
  <cols>
    <col min="1" max="16384" width="9.1796875" style="84"/>
  </cols>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15"/>
  <sheetViews>
    <sheetView zoomScaleNormal="100" zoomScaleSheetLayoutView="100" workbookViewId="0">
      <selection activeCell="L14" sqref="L14"/>
    </sheetView>
  </sheetViews>
  <sheetFormatPr defaultColWidth="9.1796875" defaultRowHeight="14.5" x14ac:dyDescent="0.35"/>
  <cols>
    <col min="1" max="1" width="9.1796875" style="162"/>
    <col min="2" max="2" width="19.54296875" style="29" customWidth="1"/>
    <col min="3" max="3" width="2.54296875" style="29" customWidth="1"/>
    <col min="4" max="4" width="18.7265625" style="162" customWidth="1"/>
    <col min="5" max="16384" width="9.1796875" style="29"/>
  </cols>
  <sheetData>
    <row r="2" spans="2:4" ht="18.75" x14ac:dyDescent="0.3">
      <c r="B2" s="326" t="s">
        <v>383</v>
      </c>
      <c r="C2" s="324"/>
      <c r="D2" s="324"/>
    </row>
    <row r="3" spans="2:4" ht="6" customHeight="1" thickBot="1" x14ac:dyDescent="0.35">
      <c r="B3" s="325"/>
      <c r="C3" s="325"/>
      <c r="D3" s="325"/>
    </row>
    <row r="4" spans="2:4" ht="6" customHeight="1" thickTop="1" x14ac:dyDescent="0.25">
      <c r="B4" s="163"/>
      <c r="C4" s="163"/>
      <c r="D4" s="163"/>
    </row>
    <row r="5" spans="2:4" ht="15" x14ac:dyDescent="0.25">
      <c r="B5" s="163" t="s">
        <v>265</v>
      </c>
      <c r="C5" s="163"/>
      <c r="D5" s="163">
        <v>2017</v>
      </c>
    </row>
    <row r="6" spans="2:4" ht="6" customHeight="1" x14ac:dyDescent="0.25">
      <c r="B6" s="70"/>
      <c r="C6" s="70"/>
      <c r="D6" s="70"/>
    </row>
    <row r="7" spans="2:4" ht="6" customHeight="1" x14ac:dyDescent="0.25">
      <c r="B7" s="163"/>
      <c r="C7" s="163"/>
      <c r="D7" s="163"/>
    </row>
    <row r="8" spans="2:4" ht="15" x14ac:dyDescent="0.25">
      <c r="B8" s="163" t="s">
        <v>1</v>
      </c>
      <c r="C8" s="163"/>
      <c r="D8" s="163">
        <v>52.51</v>
      </c>
    </row>
    <row r="9" spans="2:4" ht="15" x14ac:dyDescent="0.25">
      <c r="B9" s="163" t="s">
        <v>3</v>
      </c>
      <c r="C9" s="163"/>
      <c r="D9" s="163">
        <v>46.14</v>
      </c>
    </row>
    <row r="10" spans="2:4" ht="15" x14ac:dyDescent="0.25">
      <c r="B10" s="163" t="s">
        <v>4</v>
      </c>
      <c r="C10" s="163"/>
      <c r="D10" s="163">
        <v>46.97</v>
      </c>
    </row>
    <row r="11" spans="2:4" ht="15" x14ac:dyDescent="0.25">
      <c r="B11" s="163" t="s">
        <v>143</v>
      </c>
      <c r="C11" s="163"/>
      <c r="D11" s="163">
        <v>43.45</v>
      </c>
    </row>
    <row r="12" spans="2:4" ht="6" customHeight="1" thickBot="1" x14ac:dyDescent="0.3">
      <c r="B12" s="205"/>
      <c r="C12" s="205"/>
      <c r="D12" s="205"/>
    </row>
    <row r="13" spans="2:4" ht="6" customHeight="1" thickTop="1" x14ac:dyDescent="0.25">
      <c r="B13" s="163"/>
      <c r="C13" s="163"/>
      <c r="D13" s="163"/>
    </row>
    <row r="14" spans="2:4" ht="44.25" customHeight="1" x14ac:dyDescent="0.25">
      <c r="B14" s="332" t="s">
        <v>381</v>
      </c>
      <c r="C14" s="332"/>
      <c r="D14" s="332"/>
    </row>
    <row r="15" spans="2:4" ht="229.5" customHeight="1" x14ac:dyDescent="0.25">
      <c r="B15" s="332" t="s">
        <v>382</v>
      </c>
      <c r="C15" s="332"/>
      <c r="D15" s="332"/>
    </row>
  </sheetData>
  <mergeCells count="2">
    <mergeCell ref="B14:D14"/>
    <mergeCell ref="B15:D15"/>
  </mergeCells>
  <printOptions horizontalCentered="1"/>
  <pageMargins left="0.7" right="0.7" top="0.75" bottom="0.75" header="0.3" footer="0.3"/>
  <pageSetup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8"/>
  <sheetViews>
    <sheetView zoomScaleNormal="100" zoomScaleSheetLayoutView="100" workbookViewId="0">
      <selection activeCell="B45" sqref="B45:G45"/>
    </sheetView>
  </sheetViews>
  <sheetFormatPr defaultRowHeight="14.5" outlineLevelCol="1" x14ac:dyDescent="0.35"/>
  <cols>
    <col min="1" max="1" width="8.7265625" style="137" customWidth="1" outlineLevel="1"/>
    <col min="2" max="2" width="39.81640625" customWidth="1"/>
    <col min="4" max="4" width="13.26953125" customWidth="1"/>
    <col min="5" max="5" width="18.7265625" customWidth="1"/>
    <col min="6" max="6" width="13.26953125" customWidth="1"/>
    <col min="7" max="7" width="12.54296875" customWidth="1"/>
    <col min="10" max="13" width="10.7265625" bestFit="1" customWidth="1"/>
  </cols>
  <sheetData>
    <row r="1" spans="1:7" s="162" customFormat="1" ht="15" x14ac:dyDescent="0.25">
      <c r="A1" s="137"/>
    </row>
    <row r="2" spans="1:7" s="162" customFormat="1" ht="18.75" x14ac:dyDescent="0.3">
      <c r="A2" s="137"/>
      <c r="B2" s="215" t="s">
        <v>307</v>
      </c>
      <c r="C2" s="158"/>
      <c r="D2" s="158"/>
      <c r="E2" s="158"/>
      <c r="F2" s="158"/>
      <c r="G2" s="158"/>
    </row>
    <row r="3" spans="1:7" ht="18.75" customHeight="1" x14ac:dyDescent="0.3">
      <c r="A3" s="137">
        <v>1000000</v>
      </c>
      <c r="B3" s="133" t="s">
        <v>0</v>
      </c>
      <c r="C3" s="122"/>
      <c r="D3" s="122"/>
      <c r="E3" s="122"/>
      <c r="F3" s="122"/>
      <c r="G3" s="122"/>
    </row>
    <row r="4" spans="1:7" ht="6" customHeight="1" thickBot="1" x14ac:dyDescent="0.4">
      <c r="A4" s="137">
        <v>20000</v>
      </c>
      <c r="B4" s="135"/>
      <c r="C4" s="135"/>
      <c r="D4" s="135"/>
      <c r="E4" s="135"/>
      <c r="F4" s="135"/>
      <c r="G4" s="135"/>
    </row>
    <row r="5" spans="1:7" ht="6" customHeight="1" thickTop="1" x14ac:dyDescent="0.35">
      <c r="B5" s="134"/>
      <c r="C5" s="134"/>
      <c r="D5" s="134"/>
      <c r="E5" s="134"/>
      <c r="F5" s="134"/>
      <c r="G5" s="134"/>
    </row>
    <row r="6" spans="1:7" ht="30" customHeight="1" x14ac:dyDescent="0.35">
      <c r="B6" s="136"/>
      <c r="C6" s="136"/>
      <c r="D6" s="138" t="s">
        <v>1</v>
      </c>
      <c r="E6" s="127" t="s">
        <v>2</v>
      </c>
      <c r="F6" s="138" t="s">
        <v>3</v>
      </c>
      <c r="G6" s="128" t="s">
        <v>4</v>
      </c>
    </row>
    <row r="7" spans="1:7" ht="6" customHeight="1" x14ac:dyDescent="0.35">
      <c r="B7" s="134"/>
      <c r="C7" s="134"/>
      <c r="D7" s="134"/>
      <c r="E7" s="134"/>
      <c r="F7" s="134"/>
      <c r="G7" s="134"/>
    </row>
    <row r="8" spans="1:7" ht="14.65" x14ac:dyDescent="0.35">
      <c r="B8" s="134" t="s">
        <v>5</v>
      </c>
      <c r="C8" s="144">
        <v>1</v>
      </c>
      <c r="D8" s="143">
        <v>0.8</v>
      </c>
      <c r="E8" s="143">
        <v>0.8</v>
      </c>
      <c r="F8" s="143">
        <v>0.2</v>
      </c>
      <c r="G8" s="143">
        <v>0.2</v>
      </c>
    </row>
    <row r="9" spans="1:7" ht="14.65" x14ac:dyDescent="0.35">
      <c r="B9" s="134" t="s">
        <v>6</v>
      </c>
      <c r="C9" s="144">
        <f>C8+1</f>
        <v>2</v>
      </c>
      <c r="D9" s="143">
        <v>0.2</v>
      </c>
      <c r="E9" s="143">
        <v>0.2</v>
      </c>
      <c r="F9" s="143">
        <v>0.8</v>
      </c>
      <c r="G9" s="143">
        <v>0.8</v>
      </c>
    </row>
    <row r="10" spans="1:7" ht="6" customHeight="1" x14ac:dyDescent="0.35">
      <c r="B10" s="134"/>
      <c r="C10" s="144"/>
      <c r="D10" s="143"/>
      <c r="E10" s="143"/>
      <c r="F10" s="143"/>
      <c r="G10" s="143"/>
    </row>
    <row r="11" spans="1:7" ht="14.65" x14ac:dyDescent="0.35">
      <c r="B11" s="139" t="s">
        <v>7</v>
      </c>
      <c r="C11" s="144"/>
      <c r="D11" s="143"/>
      <c r="E11" s="143"/>
      <c r="F11" s="143"/>
      <c r="G11" s="143"/>
    </row>
    <row r="12" spans="1:7" ht="6" customHeight="1" x14ac:dyDescent="0.35">
      <c r="B12" s="134"/>
      <c r="C12" s="144"/>
      <c r="D12" s="142"/>
      <c r="E12" s="142"/>
      <c r="F12" s="142"/>
      <c r="G12" s="142"/>
    </row>
    <row r="13" spans="1:7" ht="15" customHeight="1" x14ac:dyDescent="0.35">
      <c r="B13" s="134" t="s">
        <v>8</v>
      </c>
      <c r="C13" s="144">
        <f>C9+1</f>
        <v>3</v>
      </c>
      <c r="D13" s="141">
        <v>800000</v>
      </c>
      <c r="E13" s="141">
        <v>800000</v>
      </c>
      <c r="F13" s="141">
        <v>200000</v>
      </c>
      <c r="G13" s="141">
        <v>200000</v>
      </c>
    </row>
    <row r="14" spans="1:7" ht="15" customHeight="1" x14ac:dyDescent="0.35">
      <c r="B14" s="134" t="s">
        <v>9</v>
      </c>
      <c r="C14" s="144">
        <f>C13+1</f>
        <v>4</v>
      </c>
      <c r="D14" s="141">
        <v>4755.5197874059659</v>
      </c>
      <c r="E14" s="141">
        <v>5472.5925643685441</v>
      </c>
      <c r="F14" s="141">
        <v>5786.5015883657934</v>
      </c>
      <c r="G14" s="141">
        <v>5250.4201347809167</v>
      </c>
    </row>
    <row r="15" spans="1:7" ht="6" customHeight="1" x14ac:dyDescent="0.35">
      <c r="B15" s="134"/>
      <c r="C15" s="144"/>
      <c r="D15" s="141"/>
      <c r="E15" s="141"/>
      <c r="F15" s="141"/>
      <c r="G15" s="141"/>
    </row>
    <row r="16" spans="1:7" ht="15" customHeight="1" x14ac:dyDescent="0.35">
      <c r="B16" s="134" t="s">
        <v>10</v>
      </c>
      <c r="C16" s="144">
        <f>C14+1</f>
        <v>5</v>
      </c>
      <c r="D16" s="141">
        <v>168.22556434706433</v>
      </c>
      <c r="E16" s="141">
        <v>146.18300021249766</v>
      </c>
      <c r="F16" s="141">
        <v>34.563197978224942</v>
      </c>
      <c r="G16" s="141">
        <v>38.09218974213487</v>
      </c>
    </row>
    <row r="17" spans="2:7" ht="15" customHeight="1" x14ac:dyDescent="0.35">
      <c r="B17" s="140" t="s">
        <v>11</v>
      </c>
      <c r="C17" s="145">
        <f>C16+1</f>
        <v>6</v>
      </c>
      <c r="D17" s="146">
        <v>500000</v>
      </c>
      <c r="E17" s="146">
        <v>500000</v>
      </c>
      <c r="F17" s="146">
        <v>500000</v>
      </c>
      <c r="G17" s="146">
        <v>500000</v>
      </c>
    </row>
    <row r="18" spans="2:7" ht="6" customHeight="1" x14ac:dyDescent="0.35">
      <c r="B18" s="140"/>
      <c r="C18" s="145"/>
      <c r="D18" s="146"/>
      <c r="E18" s="146"/>
      <c r="F18" s="146"/>
      <c r="G18" s="146"/>
    </row>
    <row r="19" spans="2:7" ht="15" customHeight="1" x14ac:dyDescent="0.35">
      <c r="B19" s="134" t="s">
        <v>12</v>
      </c>
      <c r="C19" s="144">
        <f>C17+1</f>
        <v>7</v>
      </c>
      <c r="D19" s="141">
        <v>84112782.173532173</v>
      </c>
      <c r="E19" s="141">
        <v>73091500.106248826</v>
      </c>
      <c r="F19" s="141">
        <v>17281598.98911247</v>
      </c>
      <c r="G19" s="141">
        <v>19046094.871067435</v>
      </c>
    </row>
    <row r="20" spans="2:7" ht="6" customHeight="1" x14ac:dyDescent="0.35">
      <c r="B20" s="134"/>
      <c r="C20" s="144"/>
      <c r="D20" s="141"/>
      <c r="E20" s="141"/>
      <c r="F20" s="141"/>
      <c r="G20" s="141"/>
    </row>
    <row r="21" spans="2:7" ht="14.65" x14ac:dyDescent="0.35">
      <c r="B21" s="139" t="s">
        <v>13</v>
      </c>
      <c r="C21" s="144"/>
      <c r="D21" s="141"/>
      <c r="E21" s="141"/>
      <c r="F21" s="141"/>
      <c r="G21" s="141"/>
    </row>
    <row r="22" spans="2:7" ht="6" customHeight="1" x14ac:dyDescent="0.35">
      <c r="B22" s="134"/>
      <c r="C22" s="144"/>
      <c r="D22" s="141"/>
      <c r="E22" s="141"/>
      <c r="F22" s="141"/>
      <c r="G22" s="141"/>
    </row>
    <row r="23" spans="2:7" ht="15" customHeight="1" x14ac:dyDescent="0.35">
      <c r="B23" s="134" t="s">
        <v>14</v>
      </c>
      <c r="C23" s="152">
        <f>C19+1</f>
        <v>8</v>
      </c>
      <c r="D23" s="148">
        <v>200000</v>
      </c>
      <c r="E23" s="148">
        <v>200000</v>
      </c>
      <c r="F23" s="148">
        <v>800000</v>
      </c>
      <c r="G23" s="148">
        <v>800000</v>
      </c>
    </row>
    <row r="24" spans="2:7" ht="15" customHeight="1" x14ac:dyDescent="0.35">
      <c r="B24" s="134" t="s">
        <v>9</v>
      </c>
      <c r="C24" s="152">
        <f>C23+1</f>
        <v>9</v>
      </c>
      <c r="D24" s="148">
        <v>4755.5197874059659</v>
      </c>
      <c r="E24" s="148">
        <v>5472.5925643685441</v>
      </c>
      <c r="F24" s="148">
        <v>5786.5015883657934</v>
      </c>
      <c r="G24" s="148">
        <v>5250.4201347809167</v>
      </c>
    </row>
    <row r="25" spans="2:7" ht="6" customHeight="1" x14ac:dyDescent="0.35">
      <c r="B25" s="134"/>
      <c r="C25" s="152"/>
      <c r="D25" s="148"/>
      <c r="E25" s="148"/>
      <c r="F25" s="148"/>
      <c r="G25" s="148"/>
    </row>
    <row r="26" spans="2:7" ht="15" customHeight="1" x14ac:dyDescent="0.35">
      <c r="B26" s="134" t="s">
        <v>15</v>
      </c>
      <c r="C26" s="153">
        <f>C24+1</f>
        <v>10</v>
      </c>
      <c r="D26" s="154">
        <v>4</v>
      </c>
      <c r="E26" s="154">
        <v>4</v>
      </c>
      <c r="F26" s="154">
        <v>2</v>
      </c>
      <c r="G26" s="154">
        <v>2</v>
      </c>
    </row>
    <row r="27" spans="2:7" ht="15" customHeight="1" x14ac:dyDescent="0.35">
      <c r="B27" s="134" t="s">
        <v>16</v>
      </c>
      <c r="C27" s="152">
        <f>C26+1</f>
        <v>11</v>
      </c>
      <c r="D27" s="148">
        <v>1188.8799468514915</v>
      </c>
      <c r="E27" s="148">
        <v>1368.148141092136</v>
      </c>
      <c r="F27" s="148">
        <v>2893.2507941828967</v>
      </c>
      <c r="G27" s="148">
        <v>2625.2100673904583</v>
      </c>
    </row>
    <row r="28" spans="2:7" ht="6" customHeight="1" x14ac:dyDescent="0.35">
      <c r="B28" s="134"/>
      <c r="C28" s="152"/>
      <c r="D28" s="149"/>
      <c r="E28" s="149"/>
      <c r="F28" s="149"/>
      <c r="G28" s="149"/>
    </row>
    <row r="29" spans="2:7" ht="15" customHeight="1" x14ac:dyDescent="0.35">
      <c r="B29" s="134" t="s">
        <v>17</v>
      </c>
      <c r="C29" s="152">
        <f>C27+1</f>
        <v>12</v>
      </c>
      <c r="D29" s="151">
        <v>0.33183395450456238</v>
      </c>
      <c r="E29" s="151">
        <v>0.37081407888781481</v>
      </c>
      <c r="F29" s="151">
        <v>0.14176673390589117</v>
      </c>
      <c r="G29" s="155">
        <v>0.15558523270173163</v>
      </c>
    </row>
    <row r="30" spans="2:7" ht="15" customHeight="1" x14ac:dyDescent="0.35">
      <c r="B30" s="134" t="s">
        <v>18</v>
      </c>
      <c r="C30" s="152">
        <f>C29+1</f>
        <v>13</v>
      </c>
      <c r="D30" s="148">
        <v>394.51073419490433</v>
      </c>
      <c r="E30" s="148">
        <v>507.3285927211565</v>
      </c>
      <c r="F30" s="148">
        <v>410.16671546193504</v>
      </c>
      <c r="G30" s="148">
        <v>408.44391922587306</v>
      </c>
    </row>
    <row r="31" spans="2:7" ht="6" customHeight="1" x14ac:dyDescent="0.35">
      <c r="B31" s="134"/>
      <c r="C31" s="152"/>
      <c r="D31" s="149"/>
      <c r="E31" s="149"/>
      <c r="F31" s="149"/>
      <c r="G31" s="149"/>
    </row>
    <row r="32" spans="2:7" ht="15" customHeight="1" x14ac:dyDescent="0.35">
      <c r="B32" s="134" t="s">
        <v>19</v>
      </c>
      <c r="C32" s="152">
        <f>C30+1</f>
        <v>14</v>
      </c>
      <c r="D32" s="148">
        <v>506.95705506758628</v>
      </c>
      <c r="E32" s="148">
        <v>394.22181771238388</v>
      </c>
      <c r="F32" s="148">
        <v>1950.426423799478</v>
      </c>
      <c r="G32" s="148">
        <v>1958.6532259220464</v>
      </c>
    </row>
    <row r="33" spans="1:13" ht="15" customHeight="1" x14ac:dyDescent="0.35">
      <c r="B33" s="140" t="s">
        <v>20</v>
      </c>
      <c r="C33" s="153">
        <f>C32+1</f>
        <v>15</v>
      </c>
      <c r="D33" s="154">
        <v>20000</v>
      </c>
      <c r="E33" s="154">
        <v>20000</v>
      </c>
      <c r="F33" s="154">
        <v>20000</v>
      </c>
      <c r="G33" s="154">
        <v>20000</v>
      </c>
    </row>
    <row r="34" spans="1:13" s="162" customFormat="1" ht="6" customHeight="1" x14ac:dyDescent="0.35">
      <c r="A34" s="137"/>
      <c r="B34" s="163"/>
      <c r="C34" s="153"/>
      <c r="D34" s="154"/>
      <c r="E34" s="154"/>
      <c r="F34" s="154"/>
      <c r="G34" s="154"/>
    </row>
    <row r="35" spans="1:13" ht="15" customHeight="1" x14ac:dyDescent="0.35">
      <c r="B35" s="134" t="s">
        <v>21</v>
      </c>
      <c r="C35" s="152">
        <f>C33+1</f>
        <v>16</v>
      </c>
      <c r="D35" s="147">
        <v>10139141.101351725</v>
      </c>
      <c r="E35" s="147">
        <v>7884436.3542476781</v>
      </c>
      <c r="F35" s="147">
        <v>39008528.475989558</v>
      </c>
      <c r="G35" s="147">
        <v>39173064.518440932</v>
      </c>
    </row>
    <row r="36" spans="1:13" ht="6" customHeight="1" x14ac:dyDescent="0.35">
      <c r="B36" s="134"/>
      <c r="C36" s="152"/>
      <c r="D36" s="150"/>
      <c r="E36" s="150"/>
      <c r="F36" s="150"/>
      <c r="G36" s="150"/>
    </row>
    <row r="37" spans="1:13" ht="14.65" x14ac:dyDescent="0.35">
      <c r="B37" s="139" t="s">
        <v>22</v>
      </c>
      <c r="C37" s="152"/>
      <c r="D37" s="150"/>
      <c r="E37" s="150"/>
      <c r="F37" s="150"/>
      <c r="G37" s="150"/>
    </row>
    <row r="38" spans="1:13" ht="6" customHeight="1" x14ac:dyDescent="0.35">
      <c r="B38" s="134"/>
      <c r="C38" s="152"/>
      <c r="D38" s="150"/>
      <c r="E38" s="150"/>
      <c r="F38" s="150"/>
      <c r="G38" s="150"/>
    </row>
    <row r="39" spans="1:13" ht="15" customHeight="1" x14ac:dyDescent="0.35">
      <c r="B39" s="134" t="s">
        <v>23</v>
      </c>
      <c r="C39" s="152">
        <f>C35+1</f>
        <v>17</v>
      </c>
      <c r="D39" s="147">
        <v>94251923.274883896</v>
      </c>
      <c r="E39" s="147">
        <v>80975936.4604965</v>
      </c>
      <c r="F39" s="147">
        <v>56290127.465102032</v>
      </c>
      <c r="G39" s="147">
        <v>58219159.389508367</v>
      </c>
      <c r="J39" s="159"/>
      <c r="K39" s="159"/>
      <c r="L39" s="159"/>
      <c r="M39" s="159"/>
    </row>
    <row r="40" spans="1:13" ht="6" customHeight="1" thickBot="1" x14ac:dyDescent="0.4">
      <c r="B40" s="135"/>
      <c r="C40" s="135"/>
      <c r="D40" s="135"/>
      <c r="E40" s="135"/>
      <c r="F40" s="135"/>
      <c r="G40" s="135"/>
    </row>
    <row r="41" spans="1:13" ht="6" customHeight="1" thickTop="1" x14ac:dyDescent="0.35">
      <c r="B41" s="134"/>
      <c r="C41" s="134"/>
      <c r="D41" s="134"/>
      <c r="E41" s="134"/>
      <c r="F41" s="134"/>
      <c r="G41" s="134"/>
    </row>
    <row r="42" spans="1:13" ht="15" customHeight="1" x14ac:dyDescent="0.35">
      <c r="B42" s="134" t="str">
        <f>"["&amp;C8&amp;"]: Brattle estimate."</f>
        <v>[1]: Brattle estimate.</v>
      </c>
      <c r="C42" s="134"/>
      <c r="D42" s="134"/>
      <c r="E42" s="134"/>
      <c r="F42" s="134"/>
      <c r="G42" s="134"/>
    </row>
    <row r="43" spans="1:13" ht="15" customHeight="1" x14ac:dyDescent="0.35">
      <c r="B43" s="134" t="str">
        <f>"["&amp;C9&amp;"]: Brattle estimate."</f>
        <v>[2]: Brattle estimate.</v>
      </c>
      <c r="C43" s="134"/>
      <c r="D43" s="134"/>
      <c r="E43" s="134"/>
      <c r="F43" s="134"/>
      <c r="G43" s="134"/>
    </row>
    <row r="44" spans="1:13" ht="15" customHeight="1" x14ac:dyDescent="0.35">
      <c r="B44" s="134" t="str">
        <f>"["&amp;C13&amp;"]:[1] x 1,000,000."</f>
        <v>[3]:[1] x 1,000,000.</v>
      </c>
      <c r="C44" s="134"/>
      <c r="D44" s="134"/>
      <c r="E44" s="134"/>
      <c r="F44" s="134"/>
      <c r="G44" s="134"/>
    </row>
    <row r="45" spans="1:13" ht="108" customHeight="1" x14ac:dyDescent="0.35">
      <c r="B45" s="333" t="s">
        <v>315</v>
      </c>
      <c r="C45" s="333"/>
      <c r="D45" s="333"/>
      <c r="E45" s="333"/>
      <c r="F45" s="333"/>
      <c r="G45" s="333"/>
    </row>
    <row r="46" spans="1:13" ht="15" customHeight="1" x14ac:dyDescent="0.35">
      <c r="B46" s="134" t="str">
        <f>"["&amp;C16&amp;"]: [5] = [3] / [4]."</f>
        <v>[5]: [5] = [3] / [4].</v>
      </c>
      <c r="C46" s="134"/>
      <c r="D46" s="134"/>
      <c r="E46" s="134"/>
      <c r="F46" s="134"/>
      <c r="G46" s="134"/>
    </row>
    <row r="47" spans="1:13" ht="15" customHeight="1" x14ac:dyDescent="0.35">
      <c r="B47" s="134" t="str">
        <f>"["&amp;C17&amp;"]: Brattle estimate."</f>
        <v>[6]: Brattle estimate.</v>
      </c>
      <c r="C47" s="134"/>
      <c r="D47" s="134"/>
      <c r="E47" s="134"/>
      <c r="F47" s="134"/>
      <c r="G47" s="134"/>
    </row>
    <row r="48" spans="1:13" ht="15" customHeight="1" x14ac:dyDescent="0.35">
      <c r="B48" s="134" t="str">
        <f>"["&amp;C19&amp;"]: [5] x [6]."</f>
        <v>[7]: [5] x [6].</v>
      </c>
      <c r="C48" s="134"/>
      <c r="D48" s="134"/>
      <c r="E48" s="134"/>
      <c r="F48" s="134"/>
      <c r="G48" s="134"/>
    </row>
    <row r="49" spans="2:7" ht="15" customHeight="1" x14ac:dyDescent="0.35">
      <c r="B49" s="134" t="str">
        <f>"["&amp;C23&amp;"]: [2] x 1,000,000."</f>
        <v>[8]: [2] x 1,000,000.</v>
      </c>
      <c r="C49" s="134"/>
      <c r="D49" s="134"/>
      <c r="E49" s="134"/>
      <c r="F49" s="134"/>
      <c r="G49" s="134"/>
    </row>
    <row r="50" spans="2:7" ht="15" customHeight="1" x14ac:dyDescent="0.35">
      <c r="B50" s="134" t="str">
        <f>"["&amp;C26&amp;"]: Brattle estimate."</f>
        <v>[10]: Brattle estimate.</v>
      </c>
      <c r="C50" s="134"/>
      <c r="D50" s="134"/>
      <c r="E50" s="134"/>
      <c r="F50" s="134"/>
      <c r="G50" s="134"/>
    </row>
    <row r="51" spans="2:7" ht="15" customHeight="1" x14ac:dyDescent="0.35">
      <c r="B51" s="134" t="str">
        <f>"["&amp;C27&amp;"]: [9] / [10]."</f>
        <v>[11]: [9] / [10].</v>
      </c>
      <c r="C51" s="134"/>
      <c r="D51" s="134"/>
      <c r="E51" s="134"/>
      <c r="F51" s="134"/>
      <c r="G51" s="134"/>
    </row>
    <row r="52" spans="2:7" ht="15" customHeight="1" x14ac:dyDescent="0.35">
      <c r="B52" s="134" t="str">
        <f>"["&amp;C29&amp;"]: Market share represents the firm's percent of industry service revenue."</f>
        <v>[12]: Market share represents the firm's percent of industry service revenue.</v>
      </c>
      <c r="C52" s="134"/>
      <c r="D52" s="134"/>
      <c r="E52" s="134"/>
      <c r="F52" s="134"/>
      <c r="G52" s="134"/>
    </row>
    <row r="53" spans="2:7" ht="15" customHeight="1" x14ac:dyDescent="0.35">
      <c r="B53" s="134" t="str">
        <f>"["&amp;C30&amp;"]: [11] x [12]."</f>
        <v>[13]: [11] x [12].</v>
      </c>
      <c r="C53" s="134"/>
      <c r="D53" s="134"/>
      <c r="E53" s="134"/>
      <c r="F53" s="134"/>
      <c r="G53" s="134"/>
    </row>
    <row r="54" spans="2:7" ht="15" customHeight="1" x14ac:dyDescent="0.35">
      <c r="B54" s="134" t="str">
        <f>"["&amp;C32&amp;"]: [13] / [12] ."</f>
        <v>[14]: [13] / [12] .</v>
      </c>
      <c r="C54" s="134"/>
      <c r="D54" s="134"/>
      <c r="E54" s="134"/>
      <c r="F54" s="134"/>
      <c r="G54" s="134"/>
    </row>
    <row r="55" spans="2:7" ht="15" customHeight="1" x14ac:dyDescent="0.35">
      <c r="B55" s="134" t="str">
        <f>"["&amp;C33&amp;"]: Brattle estimate."</f>
        <v>[15]: Brattle estimate.</v>
      </c>
      <c r="C55" s="134"/>
      <c r="D55" s="134"/>
      <c r="E55" s="134"/>
      <c r="F55" s="134"/>
      <c r="G55" s="134"/>
    </row>
    <row r="56" spans="2:7" ht="15" customHeight="1" x14ac:dyDescent="0.35">
      <c r="B56" s="134" t="str">
        <f>"["&amp;C35&amp;"]:[14] x [15]."</f>
        <v>[16]:[14] x [15].</v>
      </c>
      <c r="C56" s="134"/>
      <c r="D56" s="134"/>
      <c r="E56" s="134"/>
      <c r="F56" s="134"/>
      <c r="G56" s="134"/>
    </row>
    <row r="57" spans="2:7" ht="15" customHeight="1" x14ac:dyDescent="0.35">
      <c r="B57" s="134" t="str">
        <f>"["&amp;C39&amp;"]: [7] + [16]."</f>
        <v>[17]: [7] + [16].</v>
      </c>
      <c r="C57" s="134"/>
      <c r="D57" s="134"/>
      <c r="E57" s="134"/>
      <c r="F57" s="134"/>
      <c r="G57" s="134"/>
    </row>
    <row r="58" spans="2:7" x14ac:dyDescent="0.35">
      <c r="B58" s="132"/>
      <c r="C58" s="132"/>
      <c r="D58" s="132"/>
      <c r="E58" s="132"/>
      <c r="F58" s="132"/>
      <c r="G58" s="132"/>
    </row>
  </sheetData>
  <mergeCells count="1">
    <mergeCell ref="B45:G45"/>
  </mergeCells>
  <printOptions horizontalCentered="1"/>
  <pageMargins left="0.7" right="0.7" top="0.75" bottom="0.75" header="0.3" footer="0.3"/>
  <pageSetup scale="85"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topLeftCell="A16" zoomScaleNormal="100" zoomScaleSheetLayoutView="115" workbookViewId="0">
      <selection activeCell="B36" sqref="B36"/>
    </sheetView>
  </sheetViews>
  <sheetFormatPr defaultRowHeight="14.5" x14ac:dyDescent="0.35"/>
  <cols>
    <col min="1" max="1" width="9.1796875" style="162"/>
    <col min="2" max="2" width="53.26953125" customWidth="1"/>
    <col min="3" max="4" width="11.453125" bestFit="1" customWidth="1"/>
    <col min="5" max="5" width="11.1796875" bestFit="1" customWidth="1"/>
  </cols>
  <sheetData>
    <row r="1" spans="2:6" s="162" customFormat="1" ht="15" x14ac:dyDescent="0.25"/>
    <row r="2" spans="2:6" ht="37.5" x14ac:dyDescent="0.25">
      <c r="B2" s="222" t="s">
        <v>308</v>
      </c>
      <c r="C2" s="219"/>
      <c r="D2" s="219"/>
      <c r="E2" s="219"/>
      <c r="F2" s="11"/>
    </row>
    <row r="3" spans="2:6" s="162" customFormat="1" ht="6" customHeight="1" thickBot="1" x14ac:dyDescent="0.3">
      <c r="B3" s="220"/>
      <c r="C3" s="221"/>
      <c r="D3" s="221"/>
      <c r="E3" s="221"/>
      <c r="F3" s="11"/>
    </row>
    <row r="4" spans="2:6" s="162" customFormat="1" ht="6" customHeight="1" thickTop="1" x14ac:dyDescent="0.25">
      <c r="B4" s="217"/>
      <c r="C4" s="218"/>
      <c r="D4" s="218"/>
      <c r="E4" s="218"/>
      <c r="F4" s="11"/>
    </row>
    <row r="5" spans="2:6" ht="15" customHeight="1" x14ac:dyDescent="0.25">
      <c r="B5" s="211"/>
      <c r="C5" s="223">
        <v>2016</v>
      </c>
      <c r="D5" s="223">
        <v>2015</v>
      </c>
      <c r="E5" s="223">
        <v>2014</v>
      </c>
      <c r="F5" s="11"/>
    </row>
    <row r="6" spans="2:6" ht="15" customHeight="1" x14ac:dyDescent="0.25">
      <c r="B6" s="224" t="s">
        <v>238</v>
      </c>
      <c r="C6" s="225"/>
      <c r="D6" s="225"/>
      <c r="E6" s="225"/>
      <c r="F6" s="11"/>
    </row>
    <row r="7" spans="2:6" ht="15" x14ac:dyDescent="0.25">
      <c r="B7" s="209" t="s">
        <v>99</v>
      </c>
      <c r="C7" s="226">
        <v>148884</v>
      </c>
      <c r="D7" s="226">
        <v>131677</v>
      </c>
      <c r="E7" s="226">
        <v>118437</v>
      </c>
      <c r="F7" s="11"/>
    </row>
    <row r="8" spans="2:6" ht="15" customHeight="1" x14ac:dyDescent="0.25">
      <c r="B8" s="227" t="s">
        <v>79</v>
      </c>
      <c r="C8" s="228">
        <v>14902</v>
      </c>
      <c r="D8" s="228">
        <v>15124</v>
      </c>
      <c r="E8" s="228">
        <v>14010</v>
      </c>
      <c r="F8" s="11"/>
    </row>
    <row r="9" spans="2:6" ht="15" customHeight="1" x14ac:dyDescent="0.25">
      <c r="B9" s="229" t="s">
        <v>234</v>
      </c>
      <c r="C9" s="230">
        <v>163786</v>
      </c>
      <c r="D9" s="230">
        <v>146801</v>
      </c>
      <c r="E9" s="230">
        <v>132447</v>
      </c>
      <c r="F9" s="11"/>
    </row>
    <row r="10" spans="2:6" ht="15" customHeight="1" x14ac:dyDescent="0.25">
      <c r="B10" s="231" t="s">
        <v>214</v>
      </c>
      <c r="C10" s="232"/>
      <c r="D10" s="232"/>
      <c r="E10" s="232"/>
      <c r="F10" s="11"/>
    </row>
    <row r="11" spans="2:6" ht="15" customHeight="1" x14ac:dyDescent="0.25">
      <c r="B11" s="209" t="s">
        <v>215</v>
      </c>
      <c r="C11" s="232"/>
      <c r="D11" s="232"/>
      <c r="E11" s="232"/>
      <c r="F11" s="11"/>
    </row>
    <row r="12" spans="2:6" ht="15" customHeight="1" x14ac:dyDescent="0.25">
      <c r="B12" s="209" t="s">
        <v>79</v>
      </c>
      <c r="C12" s="233">
        <v>18757</v>
      </c>
      <c r="D12" s="233">
        <v>19268</v>
      </c>
      <c r="E12" s="233">
        <v>18946</v>
      </c>
      <c r="F12" s="11"/>
    </row>
    <row r="13" spans="2:6" ht="15" customHeight="1" x14ac:dyDescent="0.25">
      <c r="B13" s="209" t="s">
        <v>240</v>
      </c>
      <c r="C13" s="233">
        <v>19851</v>
      </c>
      <c r="D13" s="233">
        <v>11996</v>
      </c>
      <c r="E13" s="233">
        <v>4075</v>
      </c>
      <c r="F13" s="11"/>
    </row>
    <row r="14" spans="2:6" ht="15" customHeight="1" x14ac:dyDescent="0.25">
      <c r="B14" s="209" t="s">
        <v>241</v>
      </c>
      <c r="C14" s="234">
        <v>38276</v>
      </c>
      <c r="D14" s="234">
        <v>35782</v>
      </c>
      <c r="E14" s="234">
        <v>37124</v>
      </c>
      <c r="F14" s="11"/>
    </row>
    <row r="15" spans="2:6" ht="15" customHeight="1" x14ac:dyDescent="0.25">
      <c r="B15" s="209" t="s">
        <v>111</v>
      </c>
      <c r="C15" s="233">
        <v>36347</v>
      </c>
      <c r="D15" s="233">
        <v>32919</v>
      </c>
      <c r="E15" s="233">
        <v>39697</v>
      </c>
      <c r="F15" s="11"/>
    </row>
    <row r="16" spans="2:6" ht="15" customHeight="1" x14ac:dyDescent="0.25">
      <c r="B16" s="209" t="s">
        <v>242</v>
      </c>
      <c r="C16" s="235">
        <v>361</v>
      </c>
      <c r="D16" s="235">
        <v>35</v>
      </c>
      <c r="E16" s="233">
        <v>2120</v>
      </c>
      <c r="F16" s="11"/>
    </row>
    <row r="17" spans="2:6" ht="15" customHeight="1" x14ac:dyDescent="0.25">
      <c r="B17" s="227" t="s">
        <v>113</v>
      </c>
      <c r="C17" s="228">
        <v>25847</v>
      </c>
      <c r="D17" s="228">
        <v>22016</v>
      </c>
      <c r="E17" s="228">
        <v>18273</v>
      </c>
      <c r="F17" s="11"/>
    </row>
    <row r="18" spans="2:6" ht="15" customHeight="1" x14ac:dyDescent="0.25">
      <c r="B18" s="236" t="s">
        <v>114</v>
      </c>
      <c r="C18" s="237">
        <v>139439</v>
      </c>
      <c r="D18" s="237">
        <v>122016</v>
      </c>
      <c r="E18" s="237">
        <v>120235</v>
      </c>
      <c r="F18" s="11"/>
    </row>
    <row r="19" spans="2:6" ht="15" customHeight="1" x14ac:dyDescent="0.25">
      <c r="B19" s="238" t="s">
        <v>104</v>
      </c>
      <c r="C19" s="230">
        <v>24347</v>
      </c>
      <c r="D19" s="230">
        <v>24785</v>
      </c>
      <c r="E19" s="230">
        <v>12212</v>
      </c>
      <c r="F19" s="11"/>
    </row>
    <row r="20" spans="2:6" ht="15" customHeight="1" x14ac:dyDescent="0.25">
      <c r="B20" s="231" t="s">
        <v>243</v>
      </c>
      <c r="C20" s="232"/>
      <c r="D20" s="232"/>
      <c r="E20" s="232"/>
      <c r="F20" s="11"/>
    </row>
    <row r="21" spans="2:6" ht="15" customHeight="1" x14ac:dyDescent="0.25">
      <c r="B21" s="209" t="s">
        <v>115</v>
      </c>
      <c r="C21" s="239">
        <v>-4910</v>
      </c>
      <c r="D21" s="239">
        <v>-4120</v>
      </c>
      <c r="E21" s="239">
        <v>-3613</v>
      </c>
      <c r="F21" s="11"/>
    </row>
    <row r="22" spans="2:6" ht="15" customHeight="1" x14ac:dyDescent="0.25">
      <c r="B22" s="209" t="s">
        <v>244</v>
      </c>
      <c r="C22" s="235">
        <v>98</v>
      </c>
      <c r="D22" s="235">
        <v>79</v>
      </c>
      <c r="E22" s="235">
        <v>175</v>
      </c>
      <c r="F22" s="11"/>
    </row>
    <row r="23" spans="2:6" ht="15" customHeight="1" x14ac:dyDescent="0.35">
      <c r="B23" s="227" t="s">
        <v>245</v>
      </c>
      <c r="C23" s="240">
        <v>277</v>
      </c>
      <c r="D23" s="241">
        <v>-52</v>
      </c>
      <c r="E23" s="228">
        <v>1581</v>
      </c>
      <c r="F23" s="11"/>
    </row>
    <row r="24" spans="2:6" ht="15" customHeight="1" x14ac:dyDescent="0.25">
      <c r="B24" s="236" t="s">
        <v>246</v>
      </c>
      <c r="C24" s="242">
        <v>-4535</v>
      </c>
      <c r="D24" s="242">
        <v>-4093</v>
      </c>
      <c r="E24" s="242">
        <v>-1857</v>
      </c>
      <c r="F24" s="11"/>
    </row>
    <row r="25" spans="2:6" ht="15" customHeight="1" x14ac:dyDescent="0.25">
      <c r="B25" s="238" t="s">
        <v>247</v>
      </c>
      <c r="C25" s="230">
        <v>19812</v>
      </c>
      <c r="D25" s="230">
        <v>20692</v>
      </c>
      <c r="E25" s="230">
        <v>10355</v>
      </c>
      <c r="F25" s="11"/>
    </row>
    <row r="26" spans="2:6" ht="15" customHeight="1" x14ac:dyDescent="0.25">
      <c r="B26" s="227" t="s">
        <v>219</v>
      </c>
      <c r="C26" s="228">
        <v>6479</v>
      </c>
      <c r="D26" s="228">
        <v>7005</v>
      </c>
      <c r="E26" s="228">
        <v>3619</v>
      </c>
      <c r="F26" s="11"/>
    </row>
    <row r="27" spans="2:6" ht="15" customHeight="1" x14ac:dyDescent="0.25">
      <c r="B27" s="243" t="s">
        <v>239</v>
      </c>
      <c r="C27" s="237">
        <v>13333</v>
      </c>
      <c r="D27" s="237">
        <v>13687</v>
      </c>
      <c r="E27" s="237">
        <v>6736</v>
      </c>
      <c r="F27" s="11"/>
    </row>
    <row r="28" spans="2:6" ht="15" customHeight="1" x14ac:dyDescent="0.25">
      <c r="B28" s="244" t="s">
        <v>248</v>
      </c>
      <c r="C28" s="245">
        <v>-357</v>
      </c>
      <c r="D28" s="245">
        <v>-342</v>
      </c>
      <c r="E28" s="245">
        <v>-294</v>
      </c>
      <c r="F28" s="11"/>
    </row>
    <row r="29" spans="2:6" ht="15" customHeight="1" x14ac:dyDescent="0.25">
      <c r="B29" s="243" t="s">
        <v>249</v>
      </c>
      <c r="C29" s="246">
        <v>12976</v>
      </c>
      <c r="D29" s="246">
        <v>13345</v>
      </c>
      <c r="E29" s="246">
        <v>6442</v>
      </c>
      <c r="F29" s="11"/>
    </row>
    <row r="30" spans="2:6" ht="15" customHeight="1" x14ac:dyDescent="0.25">
      <c r="B30" s="231" t="s">
        <v>250</v>
      </c>
      <c r="C30" s="247">
        <v>2.1</v>
      </c>
      <c r="D30" s="247">
        <v>2.37</v>
      </c>
      <c r="E30" s="247">
        <v>1.24</v>
      </c>
      <c r="F30" s="11"/>
    </row>
    <row r="31" spans="2:6" ht="15" customHeight="1" x14ac:dyDescent="0.25">
      <c r="B31" s="244" t="s">
        <v>251</v>
      </c>
      <c r="C31" s="248">
        <v>2.1</v>
      </c>
      <c r="D31" s="248">
        <v>2.37</v>
      </c>
      <c r="E31" s="248">
        <v>1.24</v>
      </c>
      <c r="F31" s="11"/>
    </row>
    <row r="32" spans="2:6" ht="15" customHeight="1" x14ac:dyDescent="0.25">
      <c r="B32" s="229" t="s">
        <v>252</v>
      </c>
      <c r="C32" s="249"/>
      <c r="D32" s="249"/>
      <c r="E32" s="249"/>
      <c r="F32" s="11"/>
    </row>
    <row r="33" spans="2:6" ht="6" customHeight="1" thickBot="1" x14ac:dyDescent="0.3">
      <c r="B33" s="216"/>
      <c r="C33" s="110"/>
      <c r="D33" s="110"/>
      <c r="E33" s="110"/>
      <c r="F33" s="11"/>
    </row>
    <row r="34" spans="2:6" ht="6" customHeight="1" thickTop="1" x14ac:dyDescent="0.25"/>
    <row r="35" spans="2:6" ht="77.25" customHeight="1" x14ac:dyDescent="0.25">
      <c r="B35" s="332" t="s">
        <v>373</v>
      </c>
      <c r="C35" s="332"/>
      <c r="D35" s="332"/>
      <c r="E35" s="332"/>
    </row>
    <row r="36" spans="2:6" ht="15" customHeight="1" x14ac:dyDescent="0.25"/>
  </sheetData>
  <mergeCells count="1">
    <mergeCell ref="B35:E35"/>
  </mergeCells>
  <printOptions horizontalCentered="1"/>
  <pageMargins left="0.7" right="0.7" top="0.75" bottom="0.75" header="0.3" footer="0.3"/>
  <pageSetup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6"/>
  <sheetViews>
    <sheetView zoomScaleNormal="100" zoomScaleSheetLayoutView="100" workbookViewId="0">
      <selection sqref="A1:G24"/>
    </sheetView>
  </sheetViews>
  <sheetFormatPr defaultRowHeight="14.5" x14ac:dyDescent="0.35"/>
  <cols>
    <col min="2" max="2" width="26.7265625" customWidth="1"/>
    <col min="3" max="3" width="10.54296875" bestFit="1" customWidth="1"/>
    <col min="6" max="6" width="15" bestFit="1" customWidth="1"/>
    <col min="7" max="7" width="15.26953125" customWidth="1"/>
  </cols>
  <sheetData>
    <row r="1" spans="1:8" x14ac:dyDescent="0.35">
      <c r="A1" s="118" t="s">
        <v>77</v>
      </c>
      <c r="B1" s="119"/>
      <c r="C1" s="119"/>
      <c r="D1" s="119"/>
      <c r="E1" s="119"/>
      <c r="F1" s="119"/>
      <c r="G1" s="119"/>
      <c r="H1" s="119"/>
    </row>
    <row r="2" spans="1:8" ht="18.649999999999999" x14ac:dyDescent="0.35">
      <c r="A2" s="9"/>
      <c r="B2" s="102" t="s">
        <v>309</v>
      </c>
      <c r="C2" s="103"/>
      <c r="D2" s="103"/>
      <c r="E2" s="103"/>
      <c r="F2" s="104"/>
      <c r="G2" s="104"/>
      <c r="H2" s="9"/>
    </row>
    <row r="3" spans="1:8" s="29" customFormat="1" ht="6" customHeight="1" thickBot="1" x14ac:dyDescent="0.3">
      <c r="A3" s="100"/>
      <c r="B3" s="98"/>
      <c r="C3" s="97"/>
      <c r="D3" s="97"/>
      <c r="E3" s="97"/>
      <c r="F3" s="97"/>
      <c r="G3" s="97"/>
      <c r="H3" s="85"/>
    </row>
    <row r="4" spans="1:8" ht="6" customHeight="1" thickTop="1" x14ac:dyDescent="0.35">
      <c r="A4" s="91"/>
      <c r="B4" s="334"/>
      <c r="C4" s="335"/>
      <c r="D4" s="335"/>
      <c r="E4" s="335"/>
      <c r="F4" s="91"/>
      <c r="G4" s="91"/>
      <c r="H4" s="9"/>
    </row>
    <row r="5" spans="1:8" ht="15" x14ac:dyDescent="0.25">
      <c r="A5" s="88"/>
      <c r="B5" s="91" t="s">
        <v>77</v>
      </c>
      <c r="C5" s="91" t="s">
        <v>77</v>
      </c>
      <c r="D5" s="91" t="s">
        <v>77</v>
      </c>
      <c r="E5" s="91" t="s">
        <v>77</v>
      </c>
      <c r="F5" s="101" t="s">
        <v>97</v>
      </c>
      <c r="G5" s="2"/>
      <c r="H5" s="9"/>
    </row>
    <row r="6" spans="1:8" ht="15" x14ac:dyDescent="0.25">
      <c r="A6" s="88"/>
      <c r="B6" s="92" t="s">
        <v>96</v>
      </c>
      <c r="C6" s="92">
        <v>2016</v>
      </c>
      <c r="D6" s="92">
        <v>2015</v>
      </c>
      <c r="E6" s="92">
        <v>2014</v>
      </c>
      <c r="F6" s="250" t="s">
        <v>267</v>
      </c>
      <c r="G6" s="250" t="s">
        <v>268</v>
      </c>
      <c r="H6" s="9"/>
    </row>
    <row r="7" spans="1:8" s="29" customFormat="1" ht="6" customHeight="1" x14ac:dyDescent="0.25">
      <c r="A7" s="88"/>
      <c r="B7" s="100"/>
      <c r="C7" s="100"/>
      <c r="D7" s="100"/>
      <c r="E7" s="100"/>
      <c r="F7" s="100"/>
      <c r="G7" s="100"/>
      <c r="H7" s="85"/>
    </row>
    <row r="8" spans="1:8" x14ac:dyDescent="0.35">
      <c r="A8" s="88"/>
      <c r="B8" s="91" t="s">
        <v>98</v>
      </c>
      <c r="C8" s="91"/>
      <c r="D8" s="91"/>
      <c r="E8" s="91"/>
      <c r="F8" s="91"/>
      <c r="G8" s="91"/>
      <c r="H8" s="9"/>
    </row>
    <row r="9" spans="1:8" x14ac:dyDescent="0.35">
      <c r="A9" s="88"/>
      <c r="B9" s="91" t="s">
        <v>99</v>
      </c>
      <c r="C9" s="93">
        <v>59386</v>
      </c>
      <c r="D9" s="93">
        <v>59837</v>
      </c>
      <c r="E9" s="93">
        <v>61032</v>
      </c>
      <c r="F9" s="93">
        <v>-8.0000000000000002E-3</v>
      </c>
      <c r="G9" s="93">
        <v>-0.02</v>
      </c>
      <c r="H9" s="91"/>
    </row>
    <row r="10" spans="1:8" x14ac:dyDescent="0.35">
      <c r="A10" s="88"/>
      <c r="B10" s="91" t="s">
        <v>79</v>
      </c>
      <c r="C10" s="99">
        <v>13435</v>
      </c>
      <c r="D10" s="99">
        <v>13868</v>
      </c>
      <c r="E10" s="99">
        <v>12960</v>
      </c>
      <c r="F10" s="93">
        <v>-3.1</v>
      </c>
      <c r="G10" s="94">
        <v>7</v>
      </c>
      <c r="H10" s="91"/>
    </row>
    <row r="11" spans="1:8" x14ac:dyDescent="0.35">
      <c r="A11" s="88"/>
      <c r="B11" s="91" t="s">
        <v>100</v>
      </c>
      <c r="C11" s="99">
        <v>72821</v>
      </c>
      <c r="D11" s="99">
        <v>73705</v>
      </c>
      <c r="E11" s="99">
        <v>73992</v>
      </c>
      <c r="F11" s="93">
        <v>-1.2</v>
      </c>
      <c r="G11" s="94">
        <v>-0.4</v>
      </c>
      <c r="H11" s="91"/>
    </row>
    <row r="12" spans="1:8" x14ac:dyDescent="0.35">
      <c r="A12" s="88"/>
      <c r="B12" s="88"/>
      <c r="C12" s="88"/>
      <c r="D12" s="88"/>
      <c r="E12" s="88"/>
      <c r="F12" s="88"/>
      <c r="G12" s="88"/>
      <c r="H12" s="88"/>
    </row>
    <row r="13" spans="1:8" x14ac:dyDescent="0.35">
      <c r="A13" s="88"/>
      <c r="B13" s="91" t="s">
        <v>45</v>
      </c>
      <c r="C13" s="91"/>
      <c r="D13" s="91"/>
      <c r="E13" s="91"/>
      <c r="F13" s="91"/>
      <c r="G13" s="91"/>
      <c r="H13" s="91"/>
    </row>
    <row r="14" spans="1:8" x14ac:dyDescent="0.35">
      <c r="A14" s="88"/>
      <c r="B14" s="91" t="s">
        <v>101</v>
      </c>
      <c r="C14" s="99">
        <v>43886</v>
      </c>
      <c r="D14" s="99">
        <v>45789</v>
      </c>
      <c r="E14" s="99">
        <v>48348</v>
      </c>
      <c r="F14" s="94">
        <v>-4.2</v>
      </c>
      <c r="G14" s="94">
        <v>-5.3</v>
      </c>
      <c r="H14" s="91"/>
    </row>
    <row r="15" spans="1:8" x14ac:dyDescent="0.35">
      <c r="A15" s="88"/>
      <c r="B15" s="91" t="s">
        <v>102</v>
      </c>
      <c r="C15" s="99">
        <v>28935</v>
      </c>
      <c r="D15" s="99">
        <v>27916</v>
      </c>
      <c r="E15" s="99">
        <v>25644</v>
      </c>
      <c r="F15" s="94">
        <v>3.7</v>
      </c>
      <c r="G15" s="94">
        <v>8.9</v>
      </c>
      <c r="H15" s="91"/>
    </row>
    <row r="16" spans="1:8" x14ac:dyDescent="0.35">
      <c r="A16" s="88"/>
      <c r="B16" s="91"/>
      <c r="C16" s="91"/>
      <c r="D16" s="91"/>
      <c r="E16" s="91"/>
      <c r="F16" s="91"/>
      <c r="G16" s="91"/>
      <c r="H16" s="91"/>
    </row>
    <row r="17" spans="1:15" x14ac:dyDescent="0.35">
      <c r="A17" s="88"/>
      <c r="B17" s="91" t="s">
        <v>113</v>
      </c>
      <c r="C17" s="99">
        <v>8292</v>
      </c>
      <c r="D17" s="99">
        <v>8113</v>
      </c>
      <c r="E17" s="99">
        <v>7744</v>
      </c>
      <c r="F17" s="94">
        <v>2.2000000000000002</v>
      </c>
      <c r="G17" s="94">
        <v>4.8</v>
      </c>
      <c r="H17" s="91"/>
    </row>
    <row r="18" spans="1:15" x14ac:dyDescent="0.35">
      <c r="A18" s="88"/>
      <c r="B18" s="91" t="s">
        <v>103</v>
      </c>
      <c r="C18" s="99">
        <v>52178</v>
      </c>
      <c r="D18" s="99">
        <v>53902</v>
      </c>
      <c r="E18" s="99">
        <v>56092</v>
      </c>
      <c r="F18" s="94">
        <v>-3.2</v>
      </c>
      <c r="G18" s="94">
        <v>-3.9</v>
      </c>
      <c r="H18" s="91"/>
    </row>
    <row r="19" spans="1:15" x14ac:dyDescent="0.35">
      <c r="A19" s="88"/>
      <c r="B19" s="91" t="s">
        <v>104</v>
      </c>
      <c r="C19" s="99">
        <v>20643</v>
      </c>
      <c r="D19" s="99">
        <v>19803</v>
      </c>
      <c r="E19" s="99">
        <v>17900</v>
      </c>
      <c r="F19" s="94">
        <v>4.2</v>
      </c>
      <c r="G19" s="94">
        <v>10.6</v>
      </c>
      <c r="H19" s="91"/>
    </row>
    <row r="20" spans="1:15" ht="29.15" x14ac:dyDescent="0.35">
      <c r="A20" s="88"/>
      <c r="B20" s="105" t="s">
        <v>261</v>
      </c>
      <c r="C20" s="95">
        <v>0</v>
      </c>
      <c r="D20" s="95">
        <v>0</v>
      </c>
      <c r="E20" s="99">
        <v>-1</v>
      </c>
      <c r="F20" s="95">
        <v>0</v>
      </c>
      <c r="G20" s="95">
        <v>0</v>
      </c>
      <c r="H20" s="88"/>
    </row>
    <row r="21" spans="1:15" x14ac:dyDescent="0.35">
      <c r="A21" s="88"/>
      <c r="B21" s="91" t="s">
        <v>105</v>
      </c>
      <c r="C21" s="93">
        <v>20643</v>
      </c>
      <c r="D21" s="93">
        <v>19803</v>
      </c>
      <c r="E21" s="93">
        <v>17899</v>
      </c>
      <c r="F21" s="96">
        <v>4.2000000000000003E-2</v>
      </c>
      <c r="G21" s="96">
        <v>0.106</v>
      </c>
      <c r="H21" s="88"/>
    </row>
    <row r="22" spans="1:15" ht="6" customHeight="1" thickBot="1" x14ac:dyDescent="0.3">
      <c r="A22" s="88"/>
      <c r="B22" s="89"/>
      <c r="C22" s="89"/>
      <c r="D22" s="89"/>
      <c r="E22" s="89"/>
      <c r="F22" s="89"/>
      <c r="G22" s="89"/>
    </row>
    <row r="23" spans="1:15" s="29" customFormat="1" ht="6" customHeight="1" thickTop="1" x14ac:dyDescent="0.25">
      <c r="A23" s="90"/>
      <c r="B23" s="90"/>
      <c r="C23" s="90"/>
      <c r="D23" s="90"/>
      <c r="E23" s="90"/>
      <c r="F23" s="90"/>
      <c r="G23" s="90"/>
      <c r="H23" s="30"/>
      <c r="I23" s="32"/>
      <c r="J23" s="30"/>
      <c r="K23" s="58"/>
      <c r="L23" s="30"/>
    </row>
    <row r="24" spans="1:15" s="29" customFormat="1" ht="75" customHeight="1" x14ac:dyDescent="0.25">
      <c r="B24" s="336" t="s">
        <v>374</v>
      </c>
      <c r="C24" s="336"/>
      <c r="D24" s="336"/>
      <c r="E24" s="336"/>
      <c r="F24" s="336"/>
      <c r="G24" s="336"/>
      <c r="H24" s="30"/>
      <c r="I24" s="32"/>
      <c r="J24" s="30"/>
      <c r="K24" s="58"/>
      <c r="L24" s="30"/>
    </row>
    <row r="25" spans="1:15" s="29" customFormat="1" ht="15" x14ac:dyDescent="0.25">
      <c r="B25" s="124" t="s">
        <v>273</v>
      </c>
      <c r="C25" s="90"/>
      <c r="D25" s="90"/>
      <c r="E25" s="90"/>
      <c r="F25" s="90"/>
      <c r="G25" s="90"/>
      <c r="H25" s="30"/>
      <c r="I25" s="32"/>
      <c r="J25" s="30"/>
      <c r="K25" s="58"/>
      <c r="L25" s="30"/>
    </row>
    <row r="26" spans="1:15" s="29" customFormat="1" ht="15" x14ac:dyDescent="0.25">
      <c r="A26" s="30"/>
      <c r="B26" s="59"/>
      <c r="C26" s="30"/>
      <c r="D26" s="30"/>
      <c r="E26" s="30"/>
      <c r="F26" s="30"/>
      <c r="G26" s="30"/>
      <c r="H26" s="30"/>
      <c r="I26" s="32"/>
      <c r="J26" s="30"/>
      <c r="K26" s="58"/>
      <c r="L26" s="30"/>
    </row>
    <row r="27" spans="1:15" s="29" customFormat="1" ht="15" x14ac:dyDescent="0.25">
      <c r="A27" s="30"/>
      <c r="B27" s="59"/>
      <c r="C27" s="61"/>
      <c r="D27" s="30"/>
      <c r="E27" s="30"/>
      <c r="F27" s="30"/>
      <c r="G27" s="30"/>
      <c r="H27" s="30"/>
      <c r="I27" s="32"/>
      <c r="J27" s="30"/>
      <c r="K27" s="58"/>
      <c r="L27" s="30"/>
      <c r="M27" s="25"/>
      <c r="N27" s="34"/>
      <c r="O27" s="35"/>
    </row>
    <row r="28" spans="1:15" s="29" customFormat="1" ht="17.25" x14ac:dyDescent="0.4">
      <c r="A28" s="30"/>
      <c r="B28" s="60"/>
      <c r="C28" s="30"/>
      <c r="D28" s="30"/>
      <c r="E28" s="30"/>
      <c r="F28" s="30"/>
      <c r="G28" s="30"/>
      <c r="H28" s="30"/>
      <c r="I28" s="62"/>
      <c r="J28" s="30"/>
      <c r="K28" s="58"/>
      <c r="L28" s="30"/>
      <c r="O28" s="33"/>
    </row>
    <row r="29" spans="1:15" s="29" customFormat="1" ht="15" x14ac:dyDescent="0.25">
      <c r="A29" s="30"/>
      <c r="B29" s="63"/>
      <c r="C29" s="64"/>
      <c r="D29" s="30"/>
      <c r="E29" s="30"/>
      <c r="F29" s="30"/>
      <c r="G29" s="30"/>
      <c r="H29" s="30"/>
      <c r="I29" s="32"/>
      <c r="J29" s="30"/>
      <c r="K29" s="58"/>
      <c r="L29" s="30"/>
      <c r="O29" s="33"/>
    </row>
    <row r="30" spans="1:15" s="29" customFormat="1" ht="17.25" x14ac:dyDescent="0.4">
      <c r="A30" s="30"/>
      <c r="B30" s="59"/>
      <c r="C30" s="65"/>
      <c r="D30" s="30"/>
      <c r="E30" s="30"/>
      <c r="F30" s="30"/>
      <c r="G30" s="30"/>
      <c r="H30" s="30"/>
      <c r="I30" s="62"/>
      <c r="J30" s="30"/>
      <c r="K30" s="58"/>
      <c r="L30" s="30"/>
      <c r="O30" s="33"/>
    </row>
    <row r="31" spans="1:15" s="29" customFormat="1" ht="15" x14ac:dyDescent="0.25">
      <c r="A31" s="30"/>
      <c r="B31" s="63"/>
      <c r="C31" s="32"/>
      <c r="D31" s="30"/>
      <c r="E31" s="30"/>
      <c r="F31" s="30"/>
      <c r="G31" s="30"/>
      <c r="H31" s="30"/>
      <c r="I31" s="32"/>
      <c r="J31" s="30"/>
      <c r="K31" s="58"/>
      <c r="L31" s="30"/>
    </row>
    <row r="32" spans="1:15" s="29" customFormat="1" x14ac:dyDescent="0.35">
      <c r="A32" s="30"/>
      <c r="B32" s="30"/>
      <c r="C32" s="30"/>
      <c r="D32" s="30"/>
      <c r="E32" s="30"/>
      <c r="F32" s="30"/>
      <c r="G32" s="30"/>
      <c r="H32" s="30"/>
      <c r="I32" s="32"/>
      <c r="J32" s="30"/>
      <c r="K32" s="58"/>
      <c r="L32" s="30"/>
    </row>
    <row r="33" spans="1:12" s="29" customFormat="1" x14ac:dyDescent="0.35">
      <c r="A33" s="30"/>
      <c r="B33" s="30"/>
      <c r="C33" s="30"/>
      <c r="D33" s="30"/>
      <c r="E33" s="30"/>
      <c r="F33" s="30"/>
      <c r="G33" s="30"/>
      <c r="H33" s="30"/>
      <c r="I33" s="58"/>
      <c r="J33" s="30"/>
      <c r="K33" s="58"/>
      <c r="L33" s="30"/>
    </row>
    <row r="34" spans="1:12" s="29" customFormat="1" x14ac:dyDescent="0.35">
      <c r="A34" s="30"/>
      <c r="B34" s="59"/>
      <c r="C34" s="32"/>
      <c r="D34" s="30"/>
      <c r="E34" s="30"/>
      <c r="F34" s="30"/>
      <c r="G34" s="30"/>
      <c r="H34" s="30"/>
      <c r="I34" s="32"/>
      <c r="J34" s="30"/>
      <c r="K34" s="58"/>
      <c r="L34" s="30"/>
    </row>
    <row r="35" spans="1:12" s="29" customFormat="1" x14ac:dyDescent="0.35">
      <c r="A35" s="30"/>
      <c r="B35" s="59"/>
      <c r="C35" s="66"/>
      <c r="D35" s="30"/>
      <c r="E35" s="30"/>
      <c r="F35" s="30"/>
      <c r="G35" s="30"/>
      <c r="H35" s="30"/>
      <c r="I35" s="32"/>
      <c r="J35" s="30"/>
      <c r="K35" s="58"/>
      <c r="L35" s="30"/>
    </row>
    <row r="36" spans="1:12" x14ac:dyDescent="0.35">
      <c r="A36" s="30"/>
      <c r="B36" s="67"/>
      <c r="C36" s="68"/>
      <c r="D36" s="30"/>
      <c r="E36" s="30"/>
      <c r="F36" s="30"/>
      <c r="G36" s="30"/>
      <c r="H36" s="30"/>
      <c r="I36" s="30"/>
      <c r="J36" s="30"/>
      <c r="K36" s="30"/>
      <c r="L36" s="30"/>
    </row>
    <row r="37" spans="1:12" x14ac:dyDescent="0.35">
      <c r="A37" s="30"/>
      <c r="B37" s="30"/>
      <c r="C37" s="30"/>
      <c r="D37" s="30"/>
      <c r="E37" s="30"/>
      <c r="F37" s="30"/>
      <c r="G37" s="30"/>
      <c r="H37" s="30"/>
      <c r="I37" s="30"/>
      <c r="J37" s="30"/>
      <c r="K37" s="30"/>
      <c r="L37" s="30"/>
    </row>
    <row r="38" spans="1:12" x14ac:dyDescent="0.35">
      <c r="A38" s="30"/>
      <c r="B38" s="30"/>
      <c r="C38" s="30"/>
      <c r="D38" s="30"/>
      <c r="E38" s="30"/>
      <c r="F38" s="30"/>
      <c r="G38" s="30"/>
      <c r="H38" s="30"/>
      <c r="I38" s="30"/>
      <c r="J38" s="30"/>
      <c r="K38" s="30"/>
      <c r="L38" s="30"/>
    </row>
    <row r="39" spans="1:12" x14ac:dyDescent="0.35">
      <c r="A39" s="30"/>
      <c r="B39" s="30"/>
      <c r="C39" s="30"/>
      <c r="D39" s="30"/>
      <c r="E39" s="30"/>
      <c r="F39" s="30"/>
      <c r="G39" s="30"/>
      <c r="H39" s="30"/>
      <c r="I39" s="30"/>
      <c r="J39" s="30"/>
      <c r="K39" s="30"/>
      <c r="L39" s="30"/>
    </row>
    <row r="40" spans="1:12" x14ac:dyDescent="0.35">
      <c r="A40" s="30"/>
      <c r="B40" s="30"/>
      <c r="C40" s="30"/>
      <c r="D40" s="30"/>
      <c r="E40" s="30"/>
      <c r="F40" s="30"/>
      <c r="G40" s="30"/>
      <c r="H40" s="30"/>
      <c r="I40" s="30"/>
      <c r="J40" s="30"/>
      <c r="K40" s="30"/>
      <c r="L40" s="30"/>
    </row>
    <row r="41" spans="1:12" x14ac:dyDescent="0.35">
      <c r="A41" s="30"/>
      <c r="B41" s="30"/>
      <c r="C41" s="30"/>
      <c r="D41" s="30"/>
      <c r="E41" s="30"/>
      <c r="F41" s="30"/>
      <c r="G41" s="30"/>
      <c r="H41" s="30"/>
      <c r="I41" s="30"/>
      <c r="J41" s="30"/>
      <c r="K41" s="30"/>
      <c r="L41" s="30"/>
    </row>
    <row r="42" spans="1:12" x14ac:dyDescent="0.35">
      <c r="A42" s="30"/>
      <c r="B42" s="30"/>
      <c r="C42" s="30"/>
      <c r="D42" s="30"/>
      <c r="E42" s="30"/>
      <c r="F42" s="30"/>
      <c r="G42" s="30"/>
      <c r="H42" s="30"/>
      <c r="I42" s="30"/>
      <c r="J42" s="30"/>
      <c r="K42" s="30"/>
      <c r="L42" s="30"/>
    </row>
    <row r="43" spans="1:12" x14ac:dyDescent="0.35">
      <c r="A43" s="30"/>
      <c r="B43" s="30"/>
      <c r="C43" s="30"/>
      <c r="D43" s="30"/>
      <c r="E43" s="30"/>
      <c r="F43" s="30"/>
      <c r="G43" s="30"/>
      <c r="H43" s="30"/>
      <c r="I43" s="30"/>
      <c r="J43" s="30"/>
      <c r="K43" s="30"/>
      <c r="L43" s="30"/>
    </row>
    <row r="44" spans="1:12" x14ac:dyDescent="0.35">
      <c r="A44" s="30"/>
      <c r="B44" s="30"/>
      <c r="C44" s="30"/>
      <c r="D44" s="30"/>
      <c r="E44" s="30"/>
      <c r="F44" s="30"/>
      <c r="G44" s="30"/>
      <c r="H44" s="30"/>
      <c r="I44" s="30"/>
      <c r="J44" s="30"/>
      <c r="K44" s="30"/>
      <c r="L44" s="30"/>
    </row>
    <row r="45" spans="1:12" x14ac:dyDescent="0.35">
      <c r="A45" s="30"/>
      <c r="B45" s="30"/>
      <c r="C45" s="30"/>
      <c r="D45" s="30"/>
      <c r="E45" s="30"/>
      <c r="F45" s="30"/>
      <c r="G45" s="30"/>
      <c r="H45" s="30"/>
      <c r="I45" s="30"/>
      <c r="J45" s="30"/>
      <c r="K45" s="30"/>
      <c r="L45" s="30"/>
    </row>
    <row r="46" spans="1:12" x14ac:dyDescent="0.35">
      <c r="A46" s="30"/>
      <c r="B46" s="30"/>
      <c r="C46" s="30"/>
      <c r="D46" s="30"/>
      <c r="E46" s="30"/>
      <c r="F46" s="30"/>
      <c r="G46" s="30"/>
      <c r="H46" s="30"/>
      <c r="I46" s="30"/>
      <c r="J46" s="30"/>
      <c r="K46" s="30"/>
      <c r="L46" s="30"/>
    </row>
  </sheetData>
  <mergeCells count="2">
    <mergeCell ref="B4:E4"/>
    <mergeCell ref="B24:G24"/>
  </mergeCells>
  <printOptions horizontalCentered="1"/>
  <pageMargins left="0.7" right="0.7" top="0.75" bottom="0.75" header="0.3" footer="0.3"/>
  <pageSetup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4"/>
  <sheetViews>
    <sheetView zoomScaleNormal="100" zoomScaleSheetLayoutView="85" workbookViewId="0">
      <selection sqref="A1:E1048576"/>
    </sheetView>
  </sheetViews>
  <sheetFormatPr defaultColWidth="9.1796875" defaultRowHeight="14.5" x14ac:dyDescent="0.35"/>
  <cols>
    <col min="1" max="1" width="9.1796875" style="162"/>
    <col min="2" max="2" width="42.7265625" style="4" customWidth="1"/>
    <col min="3" max="3" width="11.7265625" style="4" customWidth="1"/>
    <col min="4" max="4" width="9.7265625" style="4" bestFit="1" customWidth="1"/>
    <col min="5" max="5" width="25" style="4" customWidth="1"/>
    <col min="6" max="6" width="9.7265625" style="4" bestFit="1" customWidth="1"/>
    <col min="7" max="11" width="9.1796875" style="4"/>
    <col min="12" max="16384" width="9.1796875" style="29"/>
  </cols>
  <sheetData>
    <row r="1" spans="2:11" s="163" customFormat="1" ht="15" x14ac:dyDescent="0.25">
      <c r="B1" s="27"/>
      <c r="C1" s="27"/>
      <c r="D1" s="27"/>
      <c r="E1" s="27"/>
      <c r="F1" s="27"/>
      <c r="G1" s="27"/>
      <c r="H1" s="27"/>
      <c r="I1" s="27"/>
      <c r="J1" s="27"/>
      <c r="K1" s="27"/>
    </row>
    <row r="2" spans="2:11" s="163" customFormat="1" ht="18.75" x14ac:dyDescent="0.3">
      <c r="B2" s="274" t="s">
        <v>311</v>
      </c>
      <c r="C2" s="275"/>
      <c r="D2" s="275"/>
      <c r="E2" s="275"/>
      <c r="F2" s="27"/>
      <c r="G2" s="27"/>
      <c r="H2" s="27"/>
      <c r="I2" s="27"/>
      <c r="J2" s="27"/>
      <c r="K2" s="27"/>
    </row>
    <row r="3" spans="2:11" s="163" customFormat="1" ht="6" customHeight="1" thickBot="1" x14ac:dyDescent="0.35">
      <c r="B3" s="276"/>
      <c r="C3" s="18"/>
      <c r="D3" s="18"/>
      <c r="E3" s="18"/>
      <c r="F3" s="27"/>
      <c r="G3" s="27"/>
      <c r="H3" s="27"/>
      <c r="I3" s="27"/>
      <c r="J3" s="27"/>
      <c r="K3" s="27"/>
    </row>
    <row r="4" spans="2:11" s="163" customFormat="1" ht="6" customHeight="1" thickTop="1" x14ac:dyDescent="0.3">
      <c r="B4" s="274"/>
      <c r="C4" s="275"/>
      <c r="D4" s="275"/>
      <c r="E4" s="275"/>
      <c r="F4" s="27"/>
      <c r="G4" s="27"/>
      <c r="H4" s="27"/>
      <c r="I4" s="27"/>
      <c r="J4" s="27"/>
      <c r="K4" s="27"/>
    </row>
    <row r="5" spans="2:11" s="163" customFormat="1" ht="15" x14ac:dyDescent="0.25">
      <c r="B5" s="253" t="s">
        <v>223</v>
      </c>
      <c r="C5" s="254"/>
      <c r="D5" s="254"/>
      <c r="E5" s="255"/>
      <c r="F5" s="23"/>
      <c r="G5" s="48"/>
      <c r="H5" s="48"/>
      <c r="I5" s="48"/>
      <c r="J5" s="48"/>
      <c r="K5" s="48"/>
    </row>
    <row r="6" spans="2:11" s="163" customFormat="1" ht="39" customHeight="1" x14ac:dyDescent="0.25">
      <c r="B6" s="256">
        <v>2016</v>
      </c>
      <c r="C6" s="257" t="s">
        <v>109</v>
      </c>
      <c r="D6" s="257" t="s">
        <v>110</v>
      </c>
      <c r="E6" s="257" t="s">
        <v>310</v>
      </c>
      <c r="F6" s="23"/>
      <c r="G6" s="48"/>
      <c r="H6" s="48"/>
      <c r="I6" s="48"/>
      <c r="J6" s="48"/>
      <c r="K6" s="48"/>
    </row>
    <row r="7" spans="2:11" s="163" customFormat="1" ht="15" x14ac:dyDescent="0.25">
      <c r="B7" s="258" t="s">
        <v>224</v>
      </c>
      <c r="C7" s="259"/>
      <c r="D7" s="259"/>
      <c r="E7" s="259"/>
      <c r="F7" s="23"/>
      <c r="G7" s="48"/>
      <c r="H7" s="48"/>
      <c r="I7" s="48"/>
      <c r="J7" s="48"/>
      <c r="K7" s="48"/>
    </row>
    <row r="8" spans="2:11" s="163" customFormat="1" x14ac:dyDescent="0.35">
      <c r="B8" s="260" t="s">
        <v>99</v>
      </c>
      <c r="C8" s="261">
        <v>66362</v>
      </c>
      <c r="D8" s="262" t="s">
        <v>225</v>
      </c>
      <c r="E8" s="261">
        <v>66362</v>
      </c>
      <c r="F8" s="23"/>
      <c r="G8" s="48"/>
      <c r="H8" s="48"/>
      <c r="I8" s="48"/>
      <c r="J8" s="48"/>
      <c r="K8" s="48"/>
    </row>
    <row r="9" spans="2:11" s="163" customFormat="1" x14ac:dyDescent="0.35">
      <c r="B9" s="260" t="s">
        <v>79</v>
      </c>
      <c r="C9" s="263">
        <v>17511</v>
      </c>
      <c r="D9" s="262" t="s">
        <v>226</v>
      </c>
      <c r="E9" s="263">
        <v>17511</v>
      </c>
      <c r="F9" s="23"/>
      <c r="G9" s="48"/>
      <c r="H9" s="48"/>
      <c r="I9" s="48"/>
      <c r="J9" s="48"/>
      <c r="K9" s="48"/>
    </row>
    <row r="10" spans="2:11" s="163" customFormat="1" x14ac:dyDescent="0.35">
      <c r="B10" s="260" t="s">
        <v>227</v>
      </c>
      <c r="C10" s="263">
        <v>4915</v>
      </c>
      <c r="D10" s="262" t="s">
        <v>226</v>
      </c>
      <c r="E10" s="263">
        <v>4915</v>
      </c>
      <c r="F10" s="23"/>
      <c r="G10" s="48"/>
      <c r="H10" s="48"/>
      <c r="I10" s="48"/>
      <c r="J10" s="48"/>
      <c r="K10" s="48"/>
    </row>
    <row r="11" spans="2:11" s="163" customFormat="1" x14ac:dyDescent="0.35">
      <c r="B11" s="260" t="s">
        <v>228</v>
      </c>
      <c r="C11" s="262" t="s">
        <v>226</v>
      </c>
      <c r="D11" s="263">
        <v>12751</v>
      </c>
      <c r="E11" s="263">
        <v>12751</v>
      </c>
      <c r="F11" s="23"/>
      <c r="G11" s="48"/>
      <c r="H11" s="48"/>
      <c r="I11" s="48"/>
      <c r="J11" s="48"/>
      <c r="K11" s="48"/>
    </row>
    <row r="12" spans="2:11" s="163" customFormat="1" x14ac:dyDescent="0.35">
      <c r="B12" s="260" t="s">
        <v>229</v>
      </c>
      <c r="C12" s="264" t="s">
        <v>226</v>
      </c>
      <c r="D12" s="265">
        <v>1651</v>
      </c>
      <c r="E12" s="265">
        <v>1651</v>
      </c>
      <c r="F12" s="23"/>
      <c r="G12" s="48"/>
      <c r="H12" s="48"/>
      <c r="I12" s="48"/>
      <c r="J12" s="48"/>
      <c r="K12" s="48"/>
    </row>
    <row r="13" spans="2:11" s="163" customFormat="1" x14ac:dyDescent="0.35">
      <c r="B13" s="260" t="s">
        <v>230</v>
      </c>
      <c r="C13" s="266" t="s">
        <v>226</v>
      </c>
      <c r="D13" s="267">
        <v>14402</v>
      </c>
      <c r="E13" s="267">
        <v>14402</v>
      </c>
      <c r="F13" s="23"/>
      <c r="G13" s="42"/>
      <c r="H13" s="42"/>
      <c r="I13" s="42"/>
      <c r="J13" s="42"/>
      <c r="K13" s="42"/>
    </row>
    <row r="14" spans="2:11" s="163" customFormat="1" x14ac:dyDescent="0.35">
      <c r="B14" s="260" t="s">
        <v>231</v>
      </c>
      <c r="C14" s="262" t="s">
        <v>226</v>
      </c>
      <c r="D14" s="263">
        <v>11620</v>
      </c>
      <c r="E14" s="263">
        <v>11620</v>
      </c>
      <c r="F14" s="23"/>
      <c r="G14" s="27"/>
      <c r="H14" s="27"/>
      <c r="I14" s="27"/>
      <c r="J14" s="27"/>
      <c r="K14" s="27"/>
    </row>
    <row r="15" spans="2:11" s="163" customFormat="1" x14ac:dyDescent="0.35">
      <c r="B15" s="260" t="s">
        <v>232</v>
      </c>
      <c r="C15" s="262" t="s">
        <v>226</v>
      </c>
      <c r="D15" s="263">
        <v>4052</v>
      </c>
      <c r="E15" s="263">
        <v>4052</v>
      </c>
      <c r="F15" s="23"/>
      <c r="G15" s="27"/>
      <c r="H15" s="27"/>
      <c r="I15" s="27"/>
      <c r="J15" s="27"/>
      <c r="K15" s="27"/>
    </row>
    <row r="16" spans="2:11" s="163" customFormat="1" x14ac:dyDescent="0.35">
      <c r="B16" s="260" t="s">
        <v>227</v>
      </c>
      <c r="C16" s="262" t="s">
        <v>226</v>
      </c>
      <c r="D16" s="268">
        <v>320</v>
      </c>
      <c r="E16" s="268">
        <v>320</v>
      </c>
      <c r="F16" s="23"/>
      <c r="G16" s="27"/>
      <c r="H16" s="27"/>
      <c r="I16" s="27"/>
      <c r="J16" s="27"/>
      <c r="K16" s="27"/>
    </row>
    <row r="17" spans="2:11" s="163" customFormat="1" ht="15" x14ac:dyDescent="0.25">
      <c r="B17" s="260" t="s">
        <v>233</v>
      </c>
      <c r="C17" s="269">
        <v>398</v>
      </c>
      <c r="D17" s="269">
        <v>951</v>
      </c>
      <c r="E17" s="265">
        <v>1349</v>
      </c>
      <c r="F17" s="23"/>
      <c r="G17" s="27"/>
      <c r="H17" s="27"/>
      <c r="I17" s="27"/>
      <c r="J17" s="27"/>
      <c r="K17" s="27"/>
    </row>
    <row r="18" spans="2:11" s="163" customFormat="1" ht="15" x14ac:dyDescent="0.25">
      <c r="B18" s="260" t="s">
        <v>234</v>
      </c>
      <c r="C18" s="267">
        <v>89186</v>
      </c>
      <c r="D18" s="267">
        <v>31345</v>
      </c>
      <c r="E18" s="267">
        <v>120531</v>
      </c>
      <c r="F18" s="23"/>
      <c r="G18" s="43"/>
      <c r="H18" s="43"/>
      <c r="I18" s="43"/>
      <c r="J18" s="49"/>
      <c r="K18" s="50"/>
    </row>
    <row r="19" spans="2:11" s="163" customFormat="1" ht="15" x14ac:dyDescent="0.25">
      <c r="B19" s="260" t="s">
        <v>106</v>
      </c>
      <c r="C19" s="263">
        <v>7988</v>
      </c>
      <c r="D19" s="263">
        <v>18619</v>
      </c>
      <c r="E19" s="263">
        <v>26607</v>
      </c>
      <c r="F19" s="23"/>
      <c r="G19" s="43"/>
      <c r="H19" s="43"/>
      <c r="I19" s="43"/>
      <c r="J19" s="49"/>
      <c r="K19" s="50"/>
    </row>
    <row r="20" spans="2:11" s="163" customFormat="1" x14ac:dyDescent="0.35">
      <c r="B20" s="260" t="s">
        <v>107</v>
      </c>
      <c r="C20" s="263">
        <v>22238</v>
      </c>
      <c r="D20" s="262" t="s">
        <v>226</v>
      </c>
      <c r="E20" s="263">
        <v>22238</v>
      </c>
      <c r="F20" s="23"/>
      <c r="G20" s="43"/>
      <c r="H20" s="43"/>
      <c r="I20" s="43"/>
      <c r="J20" s="43"/>
      <c r="K20" s="43"/>
    </row>
    <row r="21" spans="2:11" s="163" customFormat="1" ht="15" x14ac:dyDescent="0.25">
      <c r="B21" s="260" t="s">
        <v>93</v>
      </c>
      <c r="C21" s="263">
        <v>19924</v>
      </c>
      <c r="D21" s="263">
        <v>6585</v>
      </c>
      <c r="E21" s="263">
        <v>26509</v>
      </c>
      <c r="F21" s="23"/>
      <c r="G21" s="44"/>
      <c r="H21" s="43"/>
      <c r="I21" s="43"/>
      <c r="J21" s="44"/>
      <c r="K21" s="45"/>
    </row>
    <row r="22" spans="2:11" s="163" customFormat="1" ht="15" x14ac:dyDescent="0.25">
      <c r="B22" s="260" t="s">
        <v>108</v>
      </c>
      <c r="C22" s="265">
        <v>9183</v>
      </c>
      <c r="D22" s="265">
        <v>6101</v>
      </c>
      <c r="E22" s="265">
        <v>15284</v>
      </c>
      <c r="F22" s="23"/>
      <c r="G22" s="46"/>
      <c r="H22" s="47"/>
      <c r="I22" s="43"/>
      <c r="J22" s="46"/>
      <c r="K22" s="47"/>
    </row>
    <row r="23" spans="2:11" s="163" customFormat="1" ht="15" x14ac:dyDescent="0.25">
      <c r="B23" s="260" t="s">
        <v>114</v>
      </c>
      <c r="C23" s="270">
        <v>59333</v>
      </c>
      <c r="D23" s="270">
        <v>31305</v>
      </c>
      <c r="E23" s="270">
        <v>90638</v>
      </c>
      <c r="F23" s="23"/>
      <c r="G23" s="46"/>
      <c r="H23" s="47"/>
      <c r="I23" s="43"/>
      <c r="J23" s="46"/>
      <c r="K23" s="47"/>
    </row>
    <row r="24" spans="2:11" s="163" customFormat="1" ht="15" x14ac:dyDescent="0.25">
      <c r="B24" s="260" t="s">
        <v>80</v>
      </c>
      <c r="C24" s="271">
        <v>29853</v>
      </c>
      <c r="D24" s="271">
        <v>40</v>
      </c>
      <c r="E24" s="271">
        <v>29893</v>
      </c>
      <c r="F24" s="23"/>
      <c r="G24" s="46"/>
      <c r="H24" s="47"/>
      <c r="I24" s="43"/>
      <c r="J24" s="46"/>
      <c r="K24" s="47"/>
    </row>
    <row r="25" spans="2:11" s="163" customFormat="1" ht="15" x14ac:dyDescent="0.25">
      <c r="B25" s="260" t="s">
        <v>235</v>
      </c>
      <c r="C25" s="261">
        <v>211345</v>
      </c>
      <c r="D25" s="261">
        <v>66679</v>
      </c>
      <c r="E25" s="261">
        <v>278024</v>
      </c>
      <c r="F25" s="23"/>
      <c r="G25" s="27"/>
      <c r="H25" s="27"/>
      <c r="I25" s="27"/>
      <c r="J25" s="27"/>
      <c r="K25" s="27"/>
    </row>
    <row r="26" spans="2:11" s="163" customFormat="1" ht="15" x14ac:dyDescent="0.25">
      <c r="B26" s="260" t="s">
        <v>236</v>
      </c>
      <c r="C26" s="263">
        <v>42898</v>
      </c>
      <c r="D26" s="263">
        <v>40205</v>
      </c>
      <c r="E26" s="263">
        <v>83103</v>
      </c>
      <c r="F26" s="23"/>
      <c r="G26" s="44"/>
      <c r="H26" s="47"/>
      <c r="I26" s="43"/>
      <c r="J26" s="44"/>
      <c r="K26" s="47"/>
    </row>
    <row r="27" spans="2:11" s="163" customFormat="1" ht="15" x14ac:dyDescent="0.25">
      <c r="B27" s="260" t="s">
        <v>237</v>
      </c>
      <c r="C27" s="263">
        <v>11240</v>
      </c>
      <c r="D27" s="263">
        <v>4504</v>
      </c>
      <c r="E27" s="263">
        <v>15744</v>
      </c>
      <c r="F27" s="23"/>
      <c r="G27" s="27"/>
      <c r="H27" s="27"/>
      <c r="I27" s="27"/>
      <c r="J27" s="27"/>
      <c r="K27" s="27"/>
    </row>
    <row r="28" spans="2:11" s="163" customFormat="1" ht="6" customHeight="1" x14ac:dyDescent="0.25">
      <c r="B28" s="272"/>
      <c r="C28" s="272"/>
      <c r="D28" s="272"/>
      <c r="E28" s="272"/>
      <c r="F28" s="23"/>
      <c r="G28" s="42"/>
      <c r="H28" s="42"/>
      <c r="I28" s="42"/>
      <c r="J28" s="42"/>
      <c r="K28" s="42"/>
    </row>
    <row r="29" spans="2:11" s="163" customFormat="1" ht="45" x14ac:dyDescent="0.25">
      <c r="B29" s="256">
        <v>2015</v>
      </c>
      <c r="C29" s="273" t="s">
        <v>109</v>
      </c>
      <c r="D29" s="273" t="s">
        <v>110</v>
      </c>
      <c r="E29" s="257" t="s">
        <v>310</v>
      </c>
      <c r="F29" s="23"/>
      <c r="G29" s="42"/>
      <c r="H29" s="42"/>
      <c r="I29" s="42"/>
      <c r="J29" s="42"/>
      <c r="K29" s="42"/>
    </row>
    <row r="30" spans="2:11" s="163" customFormat="1" ht="15" x14ac:dyDescent="0.25">
      <c r="B30" s="258" t="s">
        <v>224</v>
      </c>
      <c r="C30" s="259"/>
      <c r="D30" s="259"/>
      <c r="E30" s="259"/>
      <c r="F30" s="23"/>
      <c r="G30" s="44"/>
      <c r="H30" s="43"/>
      <c r="I30" s="43"/>
      <c r="J30" s="44"/>
      <c r="K30" s="45"/>
    </row>
    <row r="31" spans="2:11" s="163" customFormat="1" x14ac:dyDescent="0.35">
      <c r="B31" s="260" t="s">
        <v>99</v>
      </c>
      <c r="C31" s="261">
        <v>70305</v>
      </c>
      <c r="D31" s="262" t="s">
        <v>225</v>
      </c>
      <c r="E31" s="261">
        <v>70305</v>
      </c>
      <c r="F31" s="23"/>
      <c r="G31" s="46"/>
      <c r="H31" s="47"/>
      <c r="I31" s="43"/>
      <c r="J31" s="46"/>
      <c r="K31" s="47"/>
    </row>
    <row r="32" spans="2:11" s="163" customFormat="1" x14ac:dyDescent="0.35">
      <c r="B32" s="260" t="s">
        <v>79</v>
      </c>
      <c r="C32" s="263">
        <v>16924</v>
      </c>
      <c r="D32" s="262" t="s">
        <v>226</v>
      </c>
      <c r="E32" s="263">
        <v>16924</v>
      </c>
      <c r="F32" s="23"/>
      <c r="G32" s="46"/>
      <c r="H32" s="47"/>
      <c r="I32" s="43"/>
      <c r="J32" s="46"/>
      <c r="K32" s="47"/>
    </row>
    <row r="33" spans="2:11" s="163" customFormat="1" x14ac:dyDescent="0.35">
      <c r="B33" s="260" t="s">
        <v>227</v>
      </c>
      <c r="C33" s="263">
        <v>4294</v>
      </c>
      <c r="D33" s="262" t="s">
        <v>226</v>
      </c>
      <c r="E33" s="263">
        <v>4294</v>
      </c>
      <c r="F33" s="23"/>
      <c r="G33" s="46"/>
      <c r="H33" s="47"/>
      <c r="I33" s="43"/>
      <c r="J33" s="46"/>
      <c r="K33" s="47"/>
    </row>
    <row r="34" spans="2:11" s="163" customFormat="1" x14ac:dyDescent="0.35">
      <c r="B34" s="260" t="s">
        <v>228</v>
      </c>
      <c r="C34" s="262" t="s">
        <v>226</v>
      </c>
      <c r="D34" s="263">
        <v>12696</v>
      </c>
      <c r="E34" s="263">
        <v>12696</v>
      </c>
      <c r="F34" s="23"/>
      <c r="G34" s="27"/>
      <c r="H34" s="27"/>
      <c r="I34" s="27"/>
      <c r="J34" s="27"/>
      <c r="K34" s="27"/>
    </row>
    <row r="35" spans="2:11" s="163" customFormat="1" x14ac:dyDescent="0.35">
      <c r="B35" s="260" t="s">
        <v>229</v>
      </c>
      <c r="C35" s="264" t="s">
        <v>226</v>
      </c>
      <c r="D35" s="265">
        <v>1744</v>
      </c>
      <c r="E35" s="265">
        <v>1744</v>
      </c>
      <c r="F35" s="23"/>
      <c r="G35" s="44"/>
      <c r="H35" s="47"/>
      <c r="I35" s="43"/>
      <c r="J35" s="44"/>
      <c r="K35" s="47"/>
    </row>
    <row r="36" spans="2:11" s="163" customFormat="1" x14ac:dyDescent="0.35">
      <c r="B36" s="260" t="s">
        <v>230</v>
      </c>
      <c r="C36" s="266" t="s">
        <v>226</v>
      </c>
      <c r="D36" s="267">
        <v>14440</v>
      </c>
      <c r="E36" s="267">
        <v>14440</v>
      </c>
      <c r="F36" s="23"/>
      <c r="G36" s="27"/>
      <c r="H36" s="27"/>
      <c r="I36" s="27"/>
      <c r="J36" s="27"/>
      <c r="K36" s="27"/>
    </row>
    <row r="37" spans="2:11" s="163" customFormat="1" x14ac:dyDescent="0.35">
      <c r="B37" s="260" t="s">
        <v>231</v>
      </c>
      <c r="C37" s="262" t="s">
        <v>226</v>
      </c>
      <c r="D37" s="263">
        <v>12048</v>
      </c>
      <c r="E37" s="263">
        <v>12048</v>
      </c>
      <c r="F37" s="23"/>
      <c r="G37" s="27"/>
      <c r="H37" s="27"/>
      <c r="I37" s="27"/>
      <c r="J37" s="27"/>
      <c r="K37" s="27"/>
    </row>
    <row r="38" spans="2:11" s="163" customFormat="1" x14ac:dyDescent="0.35">
      <c r="B38" s="260" t="s">
        <v>232</v>
      </c>
      <c r="C38" s="262" t="s">
        <v>226</v>
      </c>
      <c r="D38" s="263">
        <v>4301</v>
      </c>
      <c r="E38" s="263">
        <v>4301</v>
      </c>
      <c r="F38" s="23"/>
      <c r="G38" s="27"/>
      <c r="H38" s="27"/>
      <c r="I38" s="27"/>
      <c r="J38" s="27"/>
      <c r="K38" s="27"/>
    </row>
    <row r="39" spans="2:11" s="163" customFormat="1" x14ac:dyDescent="0.35">
      <c r="B39" s="260" t="s">
        <v>227</v>
      </c>
      <c r="C39" s="262" t="s">
        <v>226</v>
      </c>
      <c r="D39" s="268">
        <v>338</v>
      </c>
      <c r="E39" s="268">
        <v>338</v>
      </c>
      <c r="F39" s="23"/>
      <c r="G39" s="27"/>
      <c r="H39" s="27"/>
      <c r="I39" s="27"/>
      <c r="J39" s="27"/>
      <c r="K39" s="27"/>
    </row>
    <row r="40" spans="2:11" s="163" customFormat="1" x14ac:dyDescent="0.35">
      <c r="B40" s="260" t="s">
        <v>233</v>
      </c>
      <c r="C40" s="269">
        <v>157</v>
      </c>
      <c r="D40" s="269">
        <v>967</v>
      </c>
      <c r="E40" s="265">
        <v>1124</v>
      </c>
      <c r="F40" s="23"/>
      <c r="G40" s="43"/>
      <c r="H40" s="43"/>
      <c r="I40" s="43"/>
      <c r="J40" s="49"/>
      <c r="K40" s="50"/>
    </row>
    <row r="41" spans="2:11" s="163" customFormat="1" x14ac:dyDescent="0.35">
      <c r="B41" s="260" t="s">
        <v>234</v>
      </c>
      <c r="C41" s="267">
        <v>91680</v>
      </c>
      <c r="D41" s="267">
        <v>32094</v>
      </c>
      <c r="E41" s="267">
        <v>123774</v>
      </c>
      <c r="F41" s="23"/>
      <c r="G41" s="43"/>
      <c r="H41" s="43"/>
      <c r="I41" s="43"/>
      <c r="J41" s="49"/>
      <c r="K41" s="50"/>
    </row>
    <row r="42" spans="2:11" s="163" customFormat="1" x14ac:dyDescent="0.35">
      <c r="B42" s="260" t="s">
        <v>106</v>
      </c>
      <c r="C42" s="263">
        <v>7803</v>
      </c>
      <c r="D42" s="263">
        <v>18816</v>
      </c>
      <c r="E42" s="263">
        <v>26619</v>
      </c>
      <c r="F42" s="23"/>
      <c r="G42" s="43"/>
      <c r="H42" s="43"/>
      <c r="I42" s="43"/>
      <c r="J42" s="43"/>
      <c r="K42" s="43"/>
    </row>
    <row r="43" spans="2:11" s="163" customFormat="1" x14ac:dyDescent="0.35">
      <c r="B43" s="260" t="s">
        <v>107</v>
      </c>
      <c r="C43" s="263">
        <v>23119</v>
      </c>
      <c r="D43" s="262" t="s">
        <v>226</v>
      </c>
      <c r="E43" s="263">
        <v>23119</v>
      </c>
      <c r="F43" s="23"/>
      <c r="G43" s="44"/>
      <c r="H43" s="43"/>
      <c r="I43" s="43"/>
      <c r="J43" s="44"/>
      <c r="K43" s="45"/>
    </row>
    <row r="44" spans="2:11" s="163" customFormat="1" x14ac:dyDescent="0.35">
      <c r="B44" s="260" t="s">
        <v>93</v>
      </c>
      <c r="C44" s="263">
        <v>21805</v>
      </c>
      <c r="D44" s="263">
        <v>7256</v>
      </c>
      <c r="E44" s="263">
        <v>29061</v>
      </c>
      <c r="F44" s="23"/>
      <c r="G44" s="46"/>
      <c r="H44" s="47"/>
      <c r="I44" s="43"/>
      <c r="J44" s="46"/>
      <c r="K44" s="47"/>
    </row>
    <row r="45" spans="2:11" s="163" customFormat="1" x14ac:dyDescent="0.35">
      <c r="B45" s="260" t="s">
        <v>108</v>
      </c>
      <c r="C45" s="265">
        <v>8980</v>
      </c>
      <c r="D45" s="265">
        <v>6543</v>
      </c>
      <c r="E45" s="265">
        <v>15523</v>
      </c>
      <c r="F45" s="23"/>
      <c r="G45" s="46"/>
      <c r="H45" s="47"/>
      <c r="I45" s="43"/>
      <c r="J45" s="46"/>
      <c r="K45" s="47"/>
    </row>
    <row r="46" spans="2:11" s="163" customFormat="1" x14ac:dyDescent="0.35">
      <c r="B46" s="260" t="s">
        <v>114</v>
      </c>
      <c r="C46" s="270">
        <v>61707</v>
      </c>
      <c r="D46" s="270">
        <v>32615</v>
      </c>
      <c r="E46" s="270">
        <v>94322</v>
      </c>
      <c r="F46" s="23"/>
      <c r="G46" s="46"/>
      <c r="H46" s="47"/>
      <c r="I46" s="43"/>
      <c r="J46" s="46"/>
      <c r="K46" s="47"/>
    </row>
    <row r="47" spans="2:11" s="163" customFormat="1" x14ac:dyDescent="0.35">
      <c r="B47" s="260" t="s">
        <v>112</v>
      </c>
      <c r="C47" s="271">
        <v>29973</v>
      </c>
      <c r="D47" s="271">
        <v>-521</v>
      </c>
      <c r="E47" s="271">
        <v>29452</v>
      </c>
      <c r="F47" s="23"/>
      <c r="G47" s="27"/>
      <c r="H47" s="27"/>
      <c r="I47" s="27"/>
      <c r="J47" s="27"/>
      <c r="K47" s="27"/>
    </row>
    <row r="48" spans="2:11" s="163" customFormat="1" x14ac:dyDescent="0.35">
      <c r="B48" s="260" t="s">
        <v>235</v>
      </c>
      <c r="C48" s="261">
        <v>185405</v>
      </c>
      <c r="D48" s="261">
        <v>78305</v>
      </c>
      <c r="E48" s="261">
        <v>263710</v>
      </c>
      <c r="F48" s="23"/>
      <c r="G48" s="44"/>
      <c r="H48" s="47"/>
      <c r="I48" s="43"/>
      <c r="J48" s="44"/>
      <c r="K48" s="47"/>
    </row>
    <row r="49" spans="2:11" s="163" customFormat="1" x14ac:dyDescent="0.35">
      <c r="B49" s="260" t="s">
        <v>236</v>
      </c>
      <c r="C49" s="263">
        <v>40911</v>
      </c>
      <c r="D49" s="263">
        <v>41044</v>
      </c>
      <c r="E49" s="263">
        <v>81955</v>
      </c>
      <c r="F49" s="23"/>
      <c r="G49" s="27"/>
      <c r="H49" s="27"/>
      <c r="I49" s="27"/>
      <c r="J49" s="27"/>
      <c r="K49" s="27"/>
    </row>
    <row r="50" spans="2:11" s="163" customFormat="1" x14ac:dyDescent="0.35">
      <c r="B50" s="260" t="s">
        <v>237</v>
      </c>
      <c r="C50" s="263">
        <v>11725</v>
      </c>
      <c r="D50" s="263">
        <v>5049</v>
      </c>
      <c r="E50" s="263">
        <v>16774</v>
      </c>
      <c r="F50" s="52"/>
      <c r="G50" s="42"/>
      <c r="H50" s="42"/>
      <c r="I50" s="42"/>
      <c r="J50" s="42"/>
      <c r="K50" s="42"/>
    </row>
    <row r="51" spans="2:11" s="163" customFormat="1" ht="6" customHeight="1" x14ac:dyDescent="0.35">
      <c r="B51" s="251"/>
      <c r="C51" s="252"/>
      <c r="D51" s="252"/>
      <c r="E51" s="252"/>
      <c r="F51" s="52"/>
      <c r="G51" s="42"/>
      <c r="H51" s="42"/>
      <c r="I51" s="42"/>
      <c r="J51" s="42"/>
      <c r="K51" s="42"/>
    </row>
    <row r="52" spans="2:11" s="163" customFormat="1" ht="29" x14ac:dyDescent="0.35">
      <c r="B52" s="256">
        <v>2014</v>
      </c>
      <c r="C52" s="257" t="s">
        <v>109</v>
      </c>
      <c r="D52" s="257" t="s">
        <v>110</v>
      </c>
      <c r="E52" s="257" t="s">
        <v>310</v>
      </c>
      <c r="F52" s="52"/>
      <c r="G52" s="44"/>
      <c r="H52" s="43"/>
      <c r="I52" s="43"/>
      <c r="J52" s="44"/>
      <c r="K52" s="45"/>
    </row>
    <row r="53" spans="2:11" s="163" customFormat="1" x14ac:dyDescent="0.35">
      <c r="B53" s="258" t="s">
        <v>224</v>
      </c>
      <c r="C53" s="259"/>
      <c r="D53" s="259"/>
      <c r="E53" s="259"/>
      <c r="F53" s="52"/>
      <c r="G53" s="46"/>
      <c r="H53" s="47"/>
      <c r="I53" s="43"/>
      <c r="J53" s="46"/>
      <c r="K53" s="47"/>
    </row>
    <row r="54" spans="2:11" s="163" customFormat="1" x14ac:dyDescent="0.35">
      <c r="B54" s="260" t="s">
        <v>99</v>
      </c>
      <c r="C54" s="261">
        <v>72555</v>
      </c>
      <c r="D54" s="262" t="s">
        <v>225</v>
      </c>
      <c r="E54" s="261">
        <v>72555</v>
      </c>
      <c r="F54" s="52"/>
      <c r="G54" s="46"/>
      <c r="H54" s="47"/>
      <c r="I54" s="43"/>
      <c r="J54" s="46"/>
      <c r="K54" s="47"/>
    </row>
    <row r="55" spans="2:11" s="163" customFormat="1" x14ac:dyDescent="0.35">
      <c r="B55" s="260" t="s">
        <v>79</v>
      </c>
      <c r="C55" s="263">
        <v>10957</v>
      </c>
      <c r="D55" s="262" t="s">
        <v>226</v>
      </c>
      <c r="E55" s="263">
        <v>10957</v>
      </c>
      <c r="F55" s="52"/>
      <c r="G55" s="46"/>
      <c r="H55" s="47"/>
      <c r="I55" s="43"/>
      <c r="J55" s="46"/>
      <c r="K55" s="47"/>
    </row>
    <row r="56" spans="2:11" s="163" customFormat="1" x14ac:dyDescent="0.35">
      <c r="B56" s="260" t="s">
        <v>227</v>
      </c>
      <c r="C56" s="263">
        <v>4021</v>
      </c>
      <c r="D56" s="262" t="s">
        <v>226</v>
      </c>
      <c r="E56" s="263">
        <v>4021</v>
      </c>
      <c r="F56" s="52"/>
      <c r="G56" s="27"/>
      <c r="H56" s="27"/>
      <c r="I56" s="27"/>
      <c r="J56" s="27"/>
      <c r="K56" s="27"/>
    </row>
    <row r="57" spans="2:11" s="163" customFormat="1" x14ac:dyDescent="0.35">
      <c r="B57" s="260" t="s">
        <v>228</v>
      </c>
      <c r="C57" s="262" t="s">
        <v>226</v>
      </c>
      <c r="D57" s="263">
        <v>12168</v>
      </c>
      <c r="E57" s="263">
        <v>12168</v>
      </c>
      <c r="F57" s="52"/>
      <c r="G57" s="44"/>
      <c r="H57" s="47"/>
      <c r="I57" s="43"/>
      <c r="J57" s="44"/>
      <c r="K57" s="47"/>
    </row>
    <row r="58" spans="2:11" s="163" customFormat="1" x14ac:dyDescent="0.35">
      <c r="B58" s="260" t="s">
        <v>229</v>
      </c>
      <c r="C58" s="264" t="s">
        <v>226</v>
      </c>
      <c r="D58" s="265">
        <v>1829</v>
      </c>
      <c r="E58" s="265">
        <v>1829</v>
      </c>
      <c r="F58" s="52"/>
      <c r="G58" s="27"/>
      <c r="H58" s="27"/>
      <c r="I58" s="27"/>
      <c r="J58" s="27"/>
      <c r="K58" s="27"/>
    </row>
    <row r="59" spans="2:11" s="163" customFormat="1" x14ac:dyDescent="0.35">
      <c r="B59" s="260" t="s">
        <v>230</v>
      </c>
      <c r="C59" s="266" t="s">
        <v>226</v>
      </c>
      <c r="D59" s="267">
        <v>13997</v>
      </c>
      <c r="E59" s="267">
        <v>13997</v>
      </c>
      <c r="F59" s="52"/>
      <c r="G59" s="27"/>
      <c r="H59" s="27"/>
      <c r="I59" s="27"/>
      <c r="J59" s="27"/>
      <c r="K59" s="27"/>
    </row>
    <row r="60" spans="2:11" s="163" customFormat="1" x14ac:dyDescent="0.35">
      <c r="B60" s="260" t="s">
        <v>231</v>
      </c>
      <c r="C60" s="262" t="s">
        <v>226</v>
      </c>
      <c r="D60" s="263">
        <v>12802</v>
      </c>
      <c r="E60" s="263">
        <v>12802</v>
      </c>
      <c r="F60" s="52"/>
      <c r="G60" s="27"/>
      <c r="H60" s="27"/>
      <c r="I60" s="27"/>
      <c r="J60" s="27"/>
      <c r="K60" s="27"/>
    </row>
    <row r="61" spans="2:11" s="163" customFormat="1" x14ac:dyDescent="0.35">
      <c r="B61" s="260" t="s">
        <v>232</v>
      </c>
      <c r="C61" s="262" t="s">
        <v>226</v>
      </c>
      <c r="D61" s="263">
        <v>4520</v>
      </c>
      <c r="E61" s="263">
        <v>4520</v>
      </c>
      <c r="F61" s="52"/>
      <c r="G61" s="27"/>
      <c r="H61" s="27"/>
      <c r="I61" s="27"/>
      <c r="J61" s="27"/>
      <c r="K61" s="27"/>
    </row>
    <row r="62" spans="2:11" s="163" customFormat="1" x14ac:dyDescent="0.35">
      <c r="B62" s="260" t="s">
        <v>227</v>
      </c>
      <c r="C62" s="262" t="s">
        <v>226</v>
      </c>
      <c r="D62" s="268">
        <v>527</v>
      </c>
      <c r="E62" s="268">
        <v>527</v>
      </c>
      <c r="F62" s="52"/>
      <c r="G62" s="27"/>
      <c r="H62" s="27"/>
      <c r="I62" s="27"/>
      <c r="J62" s="27"/>
      <c r="K62" s="27"/>
    </row>
    <row r="63" spans="2:11" s="163" customFormat="1" x14ac:dyDescent="0.35">
      <c r="B63" s="260" t="s">
        <v>233</v>
      </c>
      <c r="C63" s="269">
        <v>113</v>
      </c>
      <c r="D63" s="269">
        <v>947</v>
      </c>
      <c r="E63" s="265">
        <v>1060</v>
      </c>
      <c r="F63" s="52"/>
      <c r="G63" s="27"/>
      <c r="H63" s="27"/>
      <c r="I63" s="27"/>
      <c r="J63" s="27"/>
      <c r="K63" s="27"/>
    </row>
    <row r="64" spans="2:11" s="163" customFormat="1" x14ac:dyDescent="0.35">
      <c r="B64" s="260" t="s">
        <v>234</v>
      </c>
      <c r="C64" s="267">
        <v>87646</v>
      </c>
      <c r="D64" s="267">
        <v>32793</v>
      </c>
      <c r="E64" s="267">
        <v>120439</v>
      </c>
      <c r="F64" s="52"/>
      <c r="G64" s="27"/>
      <c r="H64" s="27"/>
      <c r="I64" s="27"/>
      <c r="J64" s="27"/>
      <c r="K64" s="27"/>
    </row>
    <row r="65" spans="2:11" s="163" customFormat="1" x14ac:dyDescent="0.35">
      <c r="B65" s="260" t="s">
        <v>106</v>
      </c>
      <c r="C65" s="263">
        <v>7200</v>
      </c>
      <c r="D65" s="263">
        <v>19413</v>
      </c>
      <c r="E65" s="263">
        <v>26613</v>
      </c>
      <c r="F65" s="52"/>
      <c r="G65" s="27"/>
      <c r="H65" s="27"/>
      <c r="I65" s="27"/>
      <c r="J65" s="27"/>
      <c r="K65" s="27"/>
    </row>
    <row r="66" spans="2:11" s="163" customFormat="1" x14ac:dyDescent="0.35">
      <c r="B66" s="260" t="s">
        <v>107</v>
      </c>
      <c r="C66" s="263">
        <v>21625</v>
      </c>
      <c r="D66" s="262" t="s">
        <v>226</v>
      </c>
      <c r="E66" s="263">
        <v>21625</v>
      </c>
      <c r="F66" s="52"/>
      <c r="G66" s="27"/>
      <c r="H66" s="27"/>
      <c r="I66" s="27"/>
      <c r="J66" s="27"/>
      <c r="K66" s="27"/>
    </row>
    <row r="67" spans="2:11" s="163" customFormat="1" x14ac:dyDescent="0.35">
      <c r="B67" s="260" t="s">
        <v>93</v>
      </c>
      <c r="C67" s="263">
        <v>23602</v>
      </c>
      <c r="D67" s="263">
        <v>7394</v>
      </c>
      <c r="E67" s="263">
        <v>30996</v>
      </c>
      <c r="F67" s="52"/>
      <c r="G67" s="27"/>
      <c r="H67" s="27"/>
      <c r="I67" s="27"/>
      <c r="J67" s="27"/>
      <c r="K67" s="27"/>
    </row>
    <row r="68" spans="2:11" s="163" customFormat="1" x14ac:dyDescent="0.35">
      <c r="B68" s="260" t="s">
        <v>108</v>
      </c>
      <c r="C68" s="265">
        <v>8459</v>
      </c>
      <c r="D68" s="265">
        <v>6817</v>
      </c>
      <c r="E68" s="265">
        <v>15276</v>
      </c>
      <c r="F68" s="52"/>
      <c r="G68" s="27"/>
      <c r="H68" s="27"/>
      <c r="I68" s="27"/>
      <c r="J68" s="27"/>
      <c r="K68" s="27"/>
    </row>
    <row r="69" spans="2:11" s="163" customFormat="1" x14ac:dyDescent="0.35">
      <c r="B69" s="260" t="s">
        <v>114</v>
      </c>
      <c r="C69" s="270">
        <v>60886</v>
      </c>
      <c r="D69" s="270">
        <v>33624</v>
      </c>
      <c r="E69" s="270">
        <v>94510</v>
      </c>
      <c r="F69" s="52"/>
      <c r="G69" s="27"/>
      <c r="H69" s="27"/>
      <c r="I69" s="27"/>
      <c r="J69" s="27"/>
      <c r="K69" s="27"/>
    </row>
    <row r="70" spans="2:11" s="163" customFormat="1" x14ac:dyDescent="0.35">
      <c r="B70" s="260" t="s">
        <v>112</v>
      </c>
      <c r="C70" s="271">
        <v>26760</v>
      </c>
      <c r="D70" s="271">
        <v>-831</v>
      </c>
      <c r="E70" s="271">
        <v>25929</v>
      </c>
      <c r="F70" s="52"/>
      <c r="G70" s="27"/>
      <c r="H70" s="27"/>
      <c r="I70" s="27"/>
      <c r="J70" s="27"/>
      <c r="K70" s="27"/>
    </row>
    <row r="71" spans="2:11" s="163" customFormat="1" x14ac:dyDescent="0.35">
      <c r="B71" s="260" t="s">
        <v>235</v>
      </c>
      <c r="C71" s="261">
        <v>160333</v>
      </c>
      <c r="D71" s="261">
        <v>76629</v>
      </c>
      <c r="E71" s="261">
        <v>236962</v>
      </c>
      <c r="F71" s="52"/>
      <c r="G71" s="27"/>
      <c r="H71" s="27"/>
      <c r="I71" s="27"/>
      <c r="J71" s="27"/>
      <c r="K71" s="27"/>
    </row>
    <row r="72" spans="2:11" s="163" customFormat="1" x14ac:dyDescent="0.35">
      <c r="B72" s="260" t="s">
        <v>236</v>
      </c>
      <c r="C72" s="263">
        <v>38276</v>
      </c>
      <c r="D72" s="263">
        <v>50318</v>
      </c>
      <c r="E72" s="263">
        <v>88594</v>
      </c>
      <c r="F72" s="52"/>
      <c r="G72" s="27"/>
      <c r="H72" s="27"/>
      <c r="I72" s="27"/>
      <c r="J72" s="27"/>
      <c r="K72" s="27"/>
    </row>
    <row r="73" spans="2:11" s="163" customFormat="1" x14ac:dyDescent="0.35">
      <c r="B73" s="260" t="s">
        <v>237</v>
      </c>
      <c r="C73" s="263">
        <v>10515</v>
      </c>
      <c r="D73" s="263">
        <v>5750</v>
      </c>
      <c r="E73" s="263">
        <v>16265</v>
      </c>
      <c r="F73" s="52"/>
      <c r="G73" s="27"/>
      <c r="H73" s="27"/>
      <c r="I73" s="27"/>
      <c r="J73" s="27"/>
      <c r="K73" s="27"/>
    </row>
    <row r="74" spans="2:11" ht="6" customHeight="1" thickBot="1" x14ac:dyDescent="0.4">
      <c r="B74" s="277"/>
      <c r="C74" s="278"/>
      <c r="D74" s="278"/>
      <c r="E74" s="278"/>
      <c r="F74" s="52"/>
      <c r="G74" s="27"/>
      <c r="H74" s="27"/>
      <c r="I74" s="27"/>
      <c r="J74" s="27"/>
    </row>
    <row r="75" spans="2:11" ht="6" customHeight="1" thickTop="1" x14ac:dyDescent="0.35">
      <c r="B75" s="54"/>
      <c r="C75" s="54"/>
      <c r="D75" s="54"/>
      <c r="E75" s="54"/>
      <c r="F75" s="52"/>
      <c r="G75" s="27"/>
      <c r="H75" s="27"/>
      <c r="I75" s="27"/>
      <c r="J75" s="27"/>
    </row>
    <row r="76" spans="2:11" ht="61.5" customHeight="1" x14ac:dyDescent="0.35">
      <c r="B76" s="337" t="s">
        <v>375</v>
      </c>
      <c r="C76" s="337"/>
      <c r="D76" s="337"/>
      <c r="E76" s="337"/>
      <c r="F76" s="52"/>
      <c r="G76" s="27"/>
      <c r="H76" s="27"/>
      <c r="I76" s="27"/>
      <c r="J76" s="27"/>
    </row>
    <row r="77" spans="2:11" x14ac:dyDescent="0.35">
      <c r="B77" s="51"/>
      <c r="C77" s="52"/>
      <c r="D77" s="52"/>
      <c r="E77" s="52"/>
      <c r="F77" s="52"/>
      <c r="G77" s="27"/>
      <c r="H77" s="27"/>
      <c r="I77" s="27"/>
      <c r="J77" s="27"/>
    </row>
    <row r="78" spans="2:11" x14ac:dyDescent="0.35">
      <c r="B78" s="53"/>
      <c r="C78" s="52"/>
      <c r="D78" s="52"/>
      <c r="E78" s="52"/>
      <c r="F78" s="52"/>
      <c r="G78" s="27"/>
      <c r="H78" s="27"/>
      <c r="I78" s="27"/>
      <c r="J78" s="27"/>
    </row>
    <row r="79" spans="2:11" x14ac:dyDescent="0.35">
      <c r="B79" s="53"/>
      <c r="C79" s="52"/>
      <c r="D79" s="52"/>
      <c r="E79" s="52"/>
      <c r="F79" s="52"/>
      <c r="G79" s="27"/>
      <c r="H79" s="27"/>
      <c r="I79" s="27"/>
      <c r="J79" s="27"/>
    </row>
    <row r="80" spans="2:11" x14ac:dyDescent="0.35">
      <c r="B80" s="55"/>
      <c r="C80" s="55"/>
      <c r="D80" s="55"/>
      <c r="E80" s="55"/>
      <c r="F80" s="52"/>
      <c r="G80" s="27"/>
      <c r="H80" s="27"/>
      <c r="I80" s="27"/>
      <c r="J80" s="27"/>
    </row>
    <row r="81" spans="2:10" x14ac:dyDescent="0.35">
      <c r="B81" s="51"/>
      <c r="C81" s="52"/>
      <c r="D81" s="52"/>
      <c r="E81" s="52"/>
      <c r="F81" s="52"/>
      <c r="G81" s="27"/>
      <c r="H81" s="27"/>
      <c r="I81" s="27"/>
      <c r="J81" s="27"/>
    </row>
    <row r="82" spans="2:10" x14ac:dyDescent="0.35">
      <c r="B82" s="54"/>
      <c r="C82" s="54"/>
      <c r="D82" s="54"/>
      <c r="E82" s="54"/>
      <c r="F82" s="52"/>
      <c r="G82" s="27"/>
      <c r="H82" s="27"/>
      <c r="I82" s="27"/>
      <c r="J82" s="27"/>
    </row>
    <row r="83" spans="2:10" x14ac:dyDescent="0.35">
      <c r="B83" s="51"/>
      <c r="C83" s="52"/>
      <c r="D83" s="52"/>
      <c r="E83" s="52"/>
      <c r="F83" s="52"/>
      <c r="G83" s="27"/>
      <c r="H83" s="27"/>
      <c r="I83" s="27"/>
      <c r="J83" s="27"/>
    </row>
    <row r="84" spans="2:10" x14ac:dyDescent="0.35">
      <c r="B84" s="54"/>
      <c r="C84" s="54"/>
      <c r="D84" s="54"/>
      <c r="E84" s="54"/>
      <c r="F84" s="52"/>
      <c r="G84" s="27"/>
      <c r="H84" s="27"/>
      <c r="I84" s="27"/>
      <c r="J84" s="27"/>
    </row>
    <row r="85" spans="2:10" x14ac:dyDescent="0.35">
      <c r="B85" s="51"/>
      <c r="C85" s="52"/>
      <c r="D85" s="52"/>
      <c r="E85" s="52"/>
      <c r="F85" s="52"/>
      <c r="G85" s="27"/>
      <c r="H85" s="27"/>
      <c r="I85" s="27"/>
      <c r="J85" s="27"/>
    </row>
    <row r="86" spans="2:10" x14ac:dyDescent="0.35">
      <c r="B86" s="54"/>
      <c r="C86" s="54"/>
      <c r="D86" s="54"/>
      <c r="E86" s="54"/>
      <c r="F86" s="52"/>
      <c r="G86" s="27"/>
      <c r="H86" s="27"/>
      <c r="I86" s="27"/>
      <c r="J86" s="27"/>
    </row>
    <row r="87" spans="2:10" x14ac:dyDescent="0.35">
      <c r="B87" s="51"/>
      <c r="C87" s="52"/>
      <c r="D87" s="52"/>
      <c r="E87" s="52"/>
      <c r="F87" s="52"/>
      <c r="G87" s="27"/>
      <c r="H87" s="27"/>
      <c r="I87" s="27"/>
      <c r="J87" s="27"/>
    </row>
    <row r="88" spans="2:10" x14ac:dyDescent="0.35">
      <c r="B88" s="51"/>
      <c r="C88" s="52"/>
      <c r="D88" s="52"/>
      <c r="E88" s="52"/>
      <c r="F88" s="52"/>
      <c r="G88" s="27"/>
      <c r="H88" s="27"/>
      <c r="I88" s="27"/>
      <c r="J88" s="27"/>
    </row>
    <row r="89" spans="2:10" x14ac:dyDescent="0.35">
      <c r="B89" s="27"/>
      <c r="C89" s="27"/>
      <c r="D89" s="27"/>
      <c r="E89" s="27"/>
      <c r="F89" s="27"/>
      <c r="G89" s="27"/>
      <c r="H89" s="27"/>
      <c r="I89" s="27"/>
      <c r="J89" s="27"/>
    </row>
    <row r="90" spans="2:10" x14ac:dyDescent="0.35">
      <c r="B90" s="27"/>
      <c r="C90" s="27"/>
      <c r="D90" s="27"/>
      <c r="E90" s="27"/>
      <c r="F90" s="27"/>
      <c r="G90" s="27"/>
      <c r="H90" s="27"/>
      <c r="I90" s="27"/>
      <c r="J90" s="27"/>
    </row>
    <row r="91" spans="2:10" x14ac:dyDescent="0.35">
      <c r="B91" s="27"/>
      <c r="C91" s="27"/>
      <c r="D91" s="27"/>
      <c r="E91" s="27"/>
      <c r="F91" s="27"/>
      <c r="G91" s="27"/>
      <c r="H91" s="27"/>
      <c r="I91" s="27"/>
      <c r="J91" s="27"/>
    </row>
    <row r="92" spans="2:10" x14ac:dyDescent="0.35">
      <c r="B92" s="27"/>
      <c r="C92" s="27"/>
      <c r="D92" s="27"/>
      <c r="E92" s="27"/>
      <c r="F92" s="27"/>
      <c r="G92" s="27"/>
      <c r="H92" s="27"/>
      <c r="I92" s="27"/>
      <c r="J92" s="27"/>
    </row>
    <row r="93" spans="2:10" x14ac:dyDescent="0.35">
      <c r="B93" s="27"/>
      <c r="C93" s="27"/>
      <c r="D93" s="27"/>
      <c r="E93" s="27"/>
      <c r="F93" s="27"/>
      <c r="G93" s="27"/>
      <c r="H93" s="27"/>
      <c r="I93" s="27"/>
      <c r="J93" s="27"/>
    </row>
    <row r="94" spans="2:10" x14ac:dyDescent="0.35">
      <c r="B94" s="27"/>
      <c r="C94" s="27"/>
      <c r="D94" s="27"/>
      <c r="E94" s="27"/>
      <c r="F94" s="27"/>
      <c r="G94" s="27"/>
      <c r="H94" s="27"/>
      <c r="I94" s="27"/>
      <c r="J94" s="27"/>
    </row>
  </sheetData>
  <mergeCells count="1">
    <mergeCell ref="B76:E76"/>
  </mergeCells>
  <printOptions horizontalCentered="1"/>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
  <sheetViews>
    <sheetView view="pageBreakPreview" zoomScale="60" zoomScaleNormal="100" workbookViewId="0">
      <selection activeCell="C68" sqref="C68"/>
    </sheetView>
  </sheetViews>
  <sheetFormatPr defaultColWidth="9.1796875" defaultRowHeight="14.5" x14ac:dyDescent="0.35"/>
  <cols>
    <col min="1" max="16384" width="9.1796875" style="84"/>
  </cols>
  <sheetData/>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3"/>
  <sheetViews>
    <sheetView zoomScaleNormal="100" zoomScaleSheetLayoutView="100" workbookViewId="0">
      <selection sqref="A1:E26"/>
    </sheetView>
  </sheetViews>
  <sheetFormatPr defaultRowHeight="14.5" x14ac:dyDescent="0.35"/>
  <cols>
    <col min="2" max="2" width="52.1796875" bestFit="1" customWidth="1"/>
    <col min="8" max="8" width="35.7265625" customWidth="1"/>
    <col min="9" max="9" width="2.26953125" customWidth="1"/>
    <col min="11" max="11" width="3" customWidth="1"/>
    <col min="13" max="13" width="1.81640625" customWidth="1"/>
    <col min="15" max="15" width="2.7265625" style="29" customWidth="1"/>
    <col min="17" max="17" width="1.81640625" customWidth="1"/>
    <col min="19" max="19" width="2" customWidth="1"/>
    <col min="21" max="21" width="1.81640625" customWidth="1"/>
  </cols>
  <sheetData>
    <row r="1" spans="1:24" ht="15" x14ac:dyDescent="0.25">
      <c r="A1" s="118"/>
      <c r="B1" s="119"/>
      <c r="C1" s="119"/>
      <c r="D1" s="119"/>
      <c r="E1" s="119"/>
      <c r="W1" s="4"/>
      <c r="X1" s="4"/>
    </row>
    <row r="2" spans="1:24" ht="18.75" x14ac:dyDescent="0.25">
      <c r="A2" s="118"/>
      <c r="B2" s="283" t="s">
        <v>312</v>
      </c>
      <c r="C2" s="104"/>
      <c r="D2" s="104"/>
      <c r="E2" s="104"/>
      <c r="G2" s="29"/>
      <c r="W2" s="107"/>
      <c r="X2" s="107"/>
    </row>
    <row r="3" spans="1:24" ht="6" customHeight="1" thickBot="1" x14ac:dyDescent="0.3">
      <c r="A3" s="120"/>
      <c r="B3" s="280"/>
      <c r="C3" s="280"/>
      <c r="D3" s="280"/>
      <c r="E3" s="280"/>
      <c r="G3" s="29"/>
      <c r="W3" s="106"/>
      <c r="X3" s="106"/>
    </row>
    <row r="4" spans="1:24" ht="6" customHeight="1" thickTop="1" x14ac:dyDescent="0.25">
      <c r="A4" s="118" t="s">
        <v>77</v>
      </c>
      <c r="B4" s="119"/>
      <c r="C4" s="119"/>
      <c r="D4" s="119"/>
      <c r="E4" s="119"/>
      <c r="G4" s="29"/>
      <c r="W4" s="106"/>
      <c r="X4" s="106"/>
    </row>
    <row r="5" spans="1:24" ht="15" x14ac:dyDescent="0.25">
      <c r="A5" s="9"/>
      <c r="B5" s="210" t="s">
        <v>77</v>
      </c>
      <c r="C5" s="338" t="s">
        <v>78</v>
      </c>
      <c r="D5" s="338"/>
      <c r="E5" s="338"/>
      <c r="G5" s="29"/>
      <c r="W5" s="108"/>
      <c r="X5" s="108"/>
    </row>
    <row r="6" spans="1:24" ht="15" x14ac:dyDescent="0.25">
      <c r="A6" s="9"/>
      <c r="B6" s="210" t="s">
        <v>81</v>
      </c>
      <c r="C6" s="210">
        <v>2017</v>
      </c>
      <c r="D6" s="210">
        <v>2016</v>
      </c>
      <c r="E6" s="210">
        <v>2015</v>
      </c>
      <c r="G6" s="29"/>
      <c r="W6" s="107"/>
      <c r="X6" s="107"/>
    </row>
    <row r="7" spans="1:24" ht="15" x14ac:dyDescent="0.25">
      <c r="A7" s="9"/>
      <c r="B7" s="210" t="s">
        <v>77</v>
      </c>
      <c r="C7" s="210" t="s">
        <v>77</v>
      </c>
      <c r="D7" s="210" t="s">
        <v>35</v>
      </c>
      <c r="E7" s="210"/>
      <c r="G7" s="29"/>
      <c r="W7" s="11"/>
    </row>
    <row r="8" spans="1:24" ht="6" customHeight="1" x14ac:dyDescent="0.25">
      <c r="A8" s="9"/>
      <c r="B8" s="92"/>
      <c r="C8" s="92"/>
      <c r="D8" s="92"/>
      <c r="E8" s="92"/>
      <c r="W8" s="11"/>
    </row>
    <row r="9" spans="1:24" ht="6" customHeight="1" x14ac:dyDescent="0.25">
      <c r="A9" s="9"/>
      <c r="B9" s="210"/>
      <c r="C9" s="210"/>
      <c r="D9" s="210"/>
      <c r="E9" s="210"/>
      <c r="W9" s="11"/>
    </row>
    <row r="10" spans="1:24" ht="15" x14ac:dyDescent="0.25">
      <c r="A10" s="9"/>
      <c r="B10" s="210" t="s">
        <v>82</v>
      </c>
      <c r="C10" s="93">
        <v>18677</v>
      </c>
      <c r="D10" s="93">
        <v>19463</v>
      </c>
      <c r="E10" s="93">
        <v>21181</v>
      </c>
      <c r="W10" s="11"/>
    </row>
    <row r="11" spans="1:24" ht="14.5" customHeight="1" x14ac:dyDescent="0.25">
      <c r="A11" s="9"/>
      <c r="B11" s="210" t="s">
        <v>83</v>
      </c>
      <c r="C11" s="99">
        <v>4438</v>
      </c>
      <c r="D11" s="99">
        <v>4986</v>
      </c>
      <c r="E11" s="99">
        <v>4905</v>
      </c>
      <c r="W11" s="11"/>
    </row>
    <row r="12" spans="1:24" ht="14.5" customHeight="1" x14ac:dyDescent="0.25">
      <c r="B12" s="210" t="s">
        <v>84</v>
      </c>
      <c r="C12" s="95">
        <v>0</v>
      </c>
      <c r="D12" s="99">
        <v>178</v>
      </c>
      <c r="E12" s="99">
        <v>458</v>
      </c>
      <c r="W12" s="11"/>
    </row>
    <row r="13" spans="1:24" ht="15" x14ac:dyDescent="0.25">
      <c r="B13" s="210" t="s">
        <v>85</v>
      </c>
      <c r="C13" s="99">
        <v>23115</v>
      </c>
      <c r="D13" s="99">
        <v>24627</v>
      </c>
      <c r="E13" s="99">
        <v>26544</v>
      </c>
      <c r="W13" s="11"/>
    </row>
    <row r="14" spans="1:24" ht="15" x14ac:dyDescent="0.25">
      <c r="B14" s="210" t="s">
        <v>86</v>
      </c>
      <c r="C14" s="99">
        <v>693</v>
      </c>
      <c r="D14" s="99">
        <v>744</v>
      </c>
      <c r="E14" s="99">
        <v>793</v>
      </c>
      <c r="W14" s="11"/>
    </row>
    <row r="15" spans="1:24" ht="14.5" customHeight="1" x14ac:dyDescent="0.25">
      <c r="B15" s="210" t="s">
        <v>87</v>
      </c>
      <c r="C15" s="99">
        <v>23808</v>
      </c>
      <c r="D15" s="99">
        <v>25371</v>
      </c>
      <c r="E15" s="99">
        <v>27337</v>
      </c>
      <c r="W15" s="11"/>
    </row>
    <row r="16" spans="1:24" ht="14.5" customHeight="1" x14ac:dyDescent="0.25">
      <c r="B16" s="210" t="s">
        <v>88</v>
      </c>
      <c r="C16" s="99">
        <v>-6674</v>
      </c>
      <c r="D16" s="99">
        <v>-8069</v>
      </c>
      <c r="E16" s="99">
        <v>-7945</v>
      </c>
      <c r="W16" s="11"/>
    </row>
    <row r="17" spans="1:23" ht="14.5" customHeight="1" x14ac:dyDescent="0.25">
      <c r="B17" s="210" t="s">
        <v>89</v>
      </c>
      <c r="C17" s="99">
        <v>17134</v>
      </c>
      <c r="D17" s="99">
        <v>17302</v>
      </c>
      <c r="E17" s="99">
        <v>19392</v>
      </c>
      <c r="W17" s="11"/>
    </row>
    <row r="18" spans="1:23" ht="14.5" customHeight="1" x14ac:dyDescent="0.25">
      <c r="B18" s="210" t="s">
        <v>90</v>
      </c>
      <c r="C18" s="279">
        <v>0.72</v>
      </c>
      <c r="D18" s="279">
        <v>0.68</v>
      </c>
      <c r="E18" s="279">
        <v>0.71</v>
      </c>
      <c r="W18" s="11"/>
    </row>
    <row r="19" spans="1:23" ht="15" x14ac:dyDescent="0.25">
      <c r="B19" s="210" t="s">
        <v>91</v>
      </c>
      <c r="C19" s="99">
        <v>7979</v>
      </c>
      <c r="D19" s="99">
        <v>5006</v>
      </c>
      <c r="E19" s="99">
        <v>4990</v>
      </c>
      <c r="W19" s="11"/>
    </row>
    <row r="20" spans="1:23" ht="14.5" customHeight="1" x14ac:dyDescent="0.25">
      <c r="B20" s="210" t="s">
        <v>92</v>
      </c>
      <c r="C20" s="99">
        <v>-7077</v>
      </c>
      <c r="D20" s="99">
        <v>-5795</v>
      </c>
      <c r="E20" s="99">
        <v>-9309</v>
      </c>
      <c r="W20" s="11"/>
    </row>
    <row r="21" spans="1:23" ht="14.5" customHeight="1" x14ac:dyDescent="0.25">
      <c r="B21" s="210" t="s">
        <v>93</v>
      </c>
      <c r="C21" s="99">
        <v>-7741</v>
      </c>
      <c r="D21" s="99">
        <v>-8141</v>
      </c>
      <c r="E21" s="99">
        <v>-9179</v>
      </c>
      <c r="W21" s="11"/>
    </row>
    <row r="22" spans="1:23" s="29" customFormat="1" ht="15" customHeight="1" x14ac:dyDescent="0.25">
      <c r="A22" s="4"/>
      <c r="B22" s="210" t="s">
        <v>94</v>
      </c>
      <c r="C22" s="99">
        <v>-481</v>
      </c>
      <c r="D22" s="99">
        <v>-321</v>
      </c>
      <c r="E22" s="95">
        <v>0</v>
      </c>
      <c r="W22" s="11"/>
    </row>
    <row r="23" spans="1:23" ht="15" customHeight="1" x14ac:dyDescent="0.25">
      <c r="B23" s="210" t="s">
        <v>95</v>
      </c>
      <c r="C23" s="93">
        <v>9814</v>
      </c>
      <c r="D23" s="93">
        <v>8051</v>
      </c>
      <c r="E23" s="93">
        <v>5894</v>
      </c>
      <c r="W23" s="11"/>
    </row>
    <row r="24" spans="1:23" ht="6" customHeight="1" thickBot="1" x14ac:dyDescent="0.3">
      <c r="B24" s="281"/>
      <c r="C24" s="282"/>
      <c r="D24" s="282"/>
      <c r="E24" s="282"/>
      <c r="W24" s="11"/>
    </row>
    <row r="25" spans="1:23" ht="6" customHeight="1" thickTop="1" x14ac:dyDescent="0.25">
      <c r="W25" s="11"/>
    </row>
    <row r="26" spans="1:23" ht="45" customHeight="1" x14ac:dyDescent="0.25">
      <c r="B26" s="332" t="s">
        <v>376</v>
      </c>
      <c r="C26" s="332"/>
      <c r="D26" s="332"/>
      <c r="E26" s="332"/>
      <c r="W26" s="11"/>
    </row>
    <row r="27" spans="1:23" ht="14.5" customHeight="1" x14ac:dyDescent="0.25">
      <c r="W27" s="11"/>
    </row>
    <row r="28" spans="1:23" ht="14.5" customHeight="1" x14ac:dyDescent="0.25">
      <c r="W28" s="11"/>
    </row>
    <row r="29" spans="1:23" ht="14.5" customHeight="1" x14ac:dyDescent="0.25">
      <c r="W29" s="11"/>
    </row>
    <row r="30" spans="1:23" ht="15" customHeight="1" x14ac:dyDescent="0.25">
      <c r="A30" s="11"/>
      <c r="F30" s="11"/>
      <c r="G30" s="11"/>
      <c r="H30" s="107"/>
      <c r="I30" s="107"/>
      <c r="J30" s="107"/>
      <c r="K30" s="107"/>
      <c r="L30" s="107"/>
      <c r="M30" s="107"/>
      <c r="N30" s="107"/>
      <c r="O30" s="107"/>
      <c r="P30" s="107"/>
      <c r="Q30" s="107"/>
      <c r="R30" s="107"/>
      <c r="S30" s="107"/>
      <c r="T30" s="107"/>
      <c r="U30" s="107"/>
      <c r="V30" s="107"/>
      <c r="W30" s="107"/>
    </row>
    <row r="31" spans="1:23" ht="15" customHeight="1" x14ac:dyDescent="0.25">
      <c r="A31" s="11"/>
      <c r="F31" s="11"/>
      <c r="G31" s="11"/>
      <c r="H31" s="11"/>
      <c r="I31" s="11"/>
      <c r="J31" s="11"/>
      <c r="K31" s="11"/>
      <c r="L31" s="11"/>
      <c r="M31" s="11"/>
      <c r="N31" s="11"/>
      <c r="O31" s="11"/>
      <c r="P31" s="11"/>
      <c r="Q31" s="11"/>
      <c r="R31" s="11"/>
      <c r="S31" s="11"/>
      <c r="T31" s="11"/>
      <c r="U31" s="11"/>
      <c r="V31" s="11"/>
      <c r="W31" s="11"/>
    </row>
    <row r="32" spans="1:23" ht="15" x14ac:dyDescent="0.25">
      <c r="B32" s="11"/>
      <c r="C32" s="11"/>
      <c r="D32" s="11"/>
      <c r="E32" s="11"/>
    </row>
    <row r="33" spans="2:5" ht="15" x14ac:dyDescent="0.25">
      <c r="B33" s="11"/>
      <c r="C33" s="11"/>
      <c r="D33" s="11"/>
      <c r="E33" s="11"/>
    </row>
  </sheetData>
  <mergeCells count="2">
    <mergeCell ref="C5:E5"/>
    <mergeCell ref="B26:E26"/>
  </mergeCells>
  <printOptions horizontalCentered="1"/>
  <pageMargins left="0.7" right="0.7" top="0.75" bottom="0.75" header="0.3" footer="0.3"/>
  <pageSetup scale="70" orientation="portrait" r:id="rId1"/>
  <colBreaks count="2" manualBreakCount="2">
    <brk id="7" min="1" max="28" man="1"/>
    <brk id="22" min="1" max="30"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zoomScaleNormal="100" zoomScaleSheetLayoutView="85" workbookViewId="0">
      <selection activeCell="C15" sqref="C15"/>
    </sheetView>
  </sheetViews>
  <sheetFormatPr defaultRowHeight="14.5" x14ac:dyDescent="0.35"/>
  <cols>
    <col min="1" max="1" width="9.1796875" style="162"/>
    <col min="2" max="2" width="61.453125" bestFit="1" customWidth="1"/>
    <col min="3" max="5" width="14.7265625" bestFit="1" customWidth="1"/>
  </cols>
  <sheetData>
    <row r="1" spans="1:5" s="162" customFormat="1" ht="15" x14ac:dyDescent="0.25"/>
    <row r="2" spans="1:5" s="29" customFormat="1" ht="18.75" x14ac:dyDescent="0.3">
      <c r="A2" s="162"/>
      <c r="B2" s="10" t="s">
        <v>313</v>
      </c>
      <c r="C2" s="2"/>
      <c r="D2" s="2"/>
      <c r="E2" s="2"/>
    </row>
    <row r="3" spans="1:5" s="29" customFormat="1" ht="6" customHeight="1" thickBot="1" x14ac:dyDescent="0.35">
      <c r="A3" s="162"/>
      <c r="B3" s="111"/>
      <c r="C3" s="3"/>
      <c r="D3" s="3"/>
      <c r="E3" s="3"/>
    </row>
    <row r="4" spans="1:5" s="29" customFormat="1" ht="6" customHeight="1" thickTop="1" x14ac:dyDescent="0.25">
      <c r="A4" s="162"/>
    </row>
    <row r="5" spans="1:5" ht="15" x14ac:dyDescent="0.25">
      <c r="B5" s="284" t="s">
        <v>24</v>
      </c>
      <c r="C5" s="285" t="s">
        <v>25</v>
      </c>
      <c r="D5" s="285" t="s">
        <v>26</v>
      </c>
      <c r="E5" s="285" t="s">
        <v>27</v>
      </c>
    </row>
    <row r="6" spans="1:5" ht="15" x14ac:dyDescent="0.25">
      <c r="B6" s="286" t="s">
        <v>28</v>
      </c>
      <c r="C6" s="287" t="s">
        <v>29</v>
      </c>
      <c r="D6" s="287" t="s">
        <v>30</v>
      </c>
      <c r="E6" s="287" t="s">
        <v>31</v>
      </c>
    </row>
    <row r="7" spans="1:5" ht="15" x14ac:dyDescent="0.25">
      <c r="B7" s="286" t="s">
        <v>32</v>
      </c>
      <c r="C7" s="287" t="s">
        <v>33</v>
      </c>
      <c r="D7" s="287" t="s">
        <v>33</v>
      </c>
      <c r="E7" s="287" t="s">
        <v>33</v>
      </c>
    </row>
    <row r="8" spans="1:5" ht="15" x14ac:dyDescent="0.25">
      <c r="B8" s="286" t="s">
        <v>270</v>
      </c>
      <c r="C8" s="287" t="s">
        <v>34</v>
      </c>
      <c r="D8" s="287" t="s">
        <v>34</v>
      </c>
      <c r="E8" s="287" t="s">
        <v>34</v>
      </c>
    </row>
    <row r="9" spans="1:5" ht="6" customHeight="1" x14ac:dyDescent="0.25">
      <c r="B9" s="88"/>
      <c r="C9" s="88"/>
      <c r="D9" s="88"/>
      <c r="E9" s="88"/>
    </row>
    <row r="10" spans="1:5" ht="15" x14ac:dyDescent="0.25">
      <c r="B10" s="288" t="s">
        <v>36</v>
      </c>
      <c r="C10" s="289"/>
      <c r="D10" s="289"/>
      <c r="E10" s="289"/>
    </row>
    <row r="11" spans="1:5" ht="15" x14ac:dyDescent="0.25">
      <c r="B11" s="286" t="s">
        <v>37</v>
      </c>
      <c r="C11" s="290">
        <v>18138</v>
      </c>
      <c r="D11" s="290">
        <v>16383</v>
      </c>
      <c r="E11" s="290">
        <v>14392</v>
      </c>
    </row>
    <row r="12" spans="1:5" ht="15" x14ac:dyDescent="0.25">
      <c r="B12" s="286" t="s">
        <v>38</v>
      </c>
      <c r="C12" s="290">
        <v>8553</v>
      </c>
      <c r="D12" s="290">
        <v>7553</v>
      </c>
      <c r="E12" s="290">
        <v>6986</v>
      </c>
    </row>
    <row r="13" spans="1:5" ht="15" x14ac:dyDescent="0.25">
      <c r="B13" s="286" t="s">
        <v>39</v>
      </c>
      <c r="C13" s="290">
        <v>903</v>
      </c>
      <c r="D13" s="290">
        <v>692</v>
      </c>
      <c r="E13" s="290">
        <v>731</v>
      </c>
    </row>
    <row r="14" spans="1:5" ht="15" x14ac:dyDescent="0.25">
      <c r="B14" s="286" t="s">
        <v>40</v>
      </c>
      <c r="C14" s="290">
        <v>250</v>
      </c>
      <c r="D14" s="290">
        <v>193</v>
      </c>
      <c r="E14" s="290">
        <v>266</v>
      </c>
    </row>
    <row r="15" spans="1:5" ht="15" x14ac:dyDescent="0.25">
      <c r="B15" s="286" t="s">
        <v>41</v>
      </c>
      <c r="C15" s="290">
        <v>27844</v>
      </c>
      <c r="D15" s="290">
        <v>24821</v>
      </c>
      <c r="E15" s="290">
        <v>22375</v>
      </c>
    </row>
    <row r="16" spans="1:5" ht="15" x14ac:dyDescent="0.25">
      <c r="B16" s="286" t="s">
        <v>42</v>
      </c>
      <c r="C16" s="290">
        <v>8727</v>
      </c>
      <c r="D16" s="290">
        <v>6718</v>
      </c>
      <c r="E16" s="290">
        <v>6789</v>
      </c>
    </row>
    <row r="17" spans="2:5" ht="15" x14ac:dyDescent="0.25">
      <c r="B17" s="286" t="s">
        <v>43</v>
      </c>
      <c r="C17" s="290">
        <v>671</v>
      </c>
      <c r="D17" s="290">
        <v>514</v>
      </c>
      <c r="E17" s="290">
        <v>400</v>
      </c>
    </row>
    <row r="18" spans="2:5" ht="15" x14ac:dyDescent="0.25">
      <c r="B18" s="286" t="s">
        <v>44</v>
      </c>
      <c r="C18" s="290">
        <v>37242</v>
      </c>
      <c r="D18" s="290">
        <v>32053</v>
      </c>
      <c r="E18" s="290">
        <v>29564</v>
      </c>
    </row>
    <row r="19" spans="2:5" ht="15" x14ac:dyDescent="0.25">
      <c r="B19" s="288" t="s">
        <v>45</v>
      </c>
      <c r="C19" s="289"/>
      <c r="D19" s="289"/>
      <c r="E19" s="289"/>
    </row>
    <row r="20" spans="2:5" ht="15" x14ac:dyDescent="0.25">
      <c r="B20" s="286" t="s">
        <v>46</v>
      </c>
      <c r="C20" s="290">
        <v>5731</v>
      </c>
      <c r="D20" s="290">
        <v>5554</v>
      </c>
      <c r="E20" s="290">
        <v>5788</v>
      </c>
    </row>
    <row r="21" spans="2:5" ht="15" x14ac:dyDescent="0.25">
      <c r="B21" s="286" t="s">
        <v>47</v>
      </c>
      <c r="C21" s="290">
        <v>10819</v>
      </c>
      <c r="D21" s="290">
        <v>9344</v>
      </c>
      <c r="E21" s="290">
        <v>9621</v>
      </c>
    </row>
    <row r="22" spans="2:5" ht="15" x14ac:dyDescent="0.25">
      <c r="B22" s="286" t="s">
        <v>48</v>
      </c>
      <c r="C22" s="290">
        <v>11378</v>
      </c>
      <c r="D22" s="290">
        <v>10189</v>
      </c>
      <c r="E22" s="290">
        <v>8863</v>
      </c>
    </row>
    <row r="23" spans="2:5" ht="15" x14ac:dyDescent="0.25">
      <c r="B23" s="286" t="s">
        <v>49</v>
      </c>
      <c r="C23" s="290">
        <v>6243</v>
      </c>
      <c r="D23" s="290">
        <v>4688</v>
      </c>
      <c r="E23" s="290">
        <v>4412</v>
      </c>
    </row>
    <row r="24" spans="2:5" ht="15" x14ac:dyDescent="0.25">
      <c r="B24" s="286" t="s">
        <v>50</v>
      </c>
      <c r="C24" s="290">
        <v>104</v>
      </c>
      <c r="D24" s="290">
        <v>376</v>
      </c>
      <c r="E24" s="290">
        <v>299</v>
      </c>
    </row>
    <row r="25" spans="2:5" ht="15" x14ac:dyDescent="0.25">
      <c r="B25" s="286" t="s">
        <v>51</v>
      </c>
      <c r="C25" s="290">
        <v>-835</v>
      </c>
      <c r="D25" s="290">
        <v>-163</v>
      </c>
      <c r="E25" s="290">
        <v>-840</v>
      </c>
    </row>
    <row r="26" spans="2:5" ht="15" x14ac:dyDescent="0.25">
      <c r="B26" s="286" t="s">
        <v>52</v>
      </c>
      <c r="C26" s="290">
        <v>0</v>
      </c>
      <c r="D26" s="290">
        <v>0</v>
      </c>
      <c r="E26" s="290">
        <v>5</v>
      </c>
    </row>
    <row r="27" spans="2:5" ht="15" x14ac:dyDescent="0.25">
      <c r="B27" s="286" t="s">
        <v>53</v>
      </c>
      <c r="C27" s="290">
        <v>33440</v>
      </c>
      <c r="D27" s="290">
        <v>29988</v>
      </c>
      <c r="E27" s="290">
        <v>28148</v>
      </c>
    </row>
    <row r="28" spans="2:5" ht="15" x14ac:dyDescent="0.25">
      <c r="B28" s="286" t="s">
        <v>54</v>
      </c>
      <c r="C28" s="290">
        <v>3802</v>
      </c>
      <c r="D28" s="290">
        <v>2065</v>
      </c>
      <c r="E28" s="290">
        <v>1416</v>
      </c>
    </row>
    <row r="29" spans="2:5" ht="15" x14ac:dyDescent="0.25">
      <c r="B29" s="288" t="s">
        <v>55</v>
      </c>
      <c r="C29" s="289"/>
      <c r="D29" s="289"/>
      <c r="E29" s="289"/>
    </row>
    <row r="30" spans="2:5" ht="15" x14ac:dyDescent="0.25">
      <c r="B30" s="286" t="s">
        <v>56</v>
      </c>
      <c r="C30" s="290">
        <v>-1418</v>
      </c>
      <c r="D30" s="290">
        <v>-1085</v>
      </c>
      <c r="E30" s="290">
        <v>-1073</v>
      </c>
    </row>
    <row r="31" spans="2:5" ht="15" x14ac:dyDescent="0.25">
      <c r="B31" s="286" t="s">
        <v>57</v>
      </c>
      <c r="C31" s="290">
        <v>-312</v>
      </c>
      <c r="D31" s="290">
        <v>-411</v>
      </c>
      <c r="E31" s="290">
        <v>-278</v>
      </c>
    </row>
    <row r="32" spans="2:5" ht="15" x14ac:dyDescent="0.25">
      <c r="B32" s="286" t="s">
        <v>58</v>
      </c>
      <c r="C32" s="290">
        <v>261</v>
      </c>
      <c r="D32" s="290">
        <v>420</v>
      </c>
      <c r="E32" s="290">
        <v>359</v>
      </c>
    </row>
    <row r="33" spans="2:5" ht="15" x14ac:dyDescent="0.25">
      <c r="B33" s="286" t="s">
        <v>59</v>
      </c>
      <c r="C33" s="290">
        <v>-6</v>
      </c>
      <c r="D33" s="290">
        <v>-11</v>
      </c>
      <c r="E33" s="290">
        <v>-11</v>
      </c>
    </row>
    <row r="34" spans="2:5" ht="15" x14ac:dyDescent="0.25">
      <c r="B34" s="286" t="s">
        <v>60</v>
      </c>
      <c r="C34" s="290">
        <v>-1475</v>
      </c>
      <c r="D34" s="290">
        <v>-1087</v>
      </c>
      <c r="E34" s="290">
        <v>-1003</v>
      </c>
    </row>
    <row r="35" spans="2:5" ht="15" x14ac:dyDescent="0.25">
      <c r="B35" s="286" t="s">
        <v>61</v>
      </c>
      <c r="C35" s="290">
        <v>2327</v>
      </c>
      <c r="D35" s="290">
        <v>978</v>
      </c>
      <c r="E35" s="290">
        <v>413</v>
      </c>
    </row>
    <row r="36" spans="2:5" x14ac:dyDescent="0.35">
      <c r="B36" s="286" t="s">
        <v>62</v>
      </c>
      <c r="C36" s="290">
        <v>-867</v>
      </c>
      <c r="D36" s="290">
        <v>-245</v>
      </c>
      <c r="E36" s="290">
        <v>-166</v>
      </c>
    </row>
    <row r="37" spans="2:5" x14ac:dyDescent="0.35">
      <c r="B37" s="286" t="s">
        <v>63</v>
      </c>
      <c r="C37" s="290">
        <v>1460</v>
      </c>
      <c r="D37" s="290">
        <v>733</v>
      </c>
      <c r="E37" s="290">
        <v>247</v>
      </c>
    </row>
    <row r="38" spans="2:5" x14ac:dyDescent="0.35">
      <c r="B38" s="286" t="s">
        <v>64</v>
      </c>
      <c r="C38" s="290">
        <v>-55</v>
      </c>
      <c r="D38" s="290">
        <v>-55</v>
      </c>
      <c r="E38" s="290">
        <v>0</v>
      </c>
    </row>
    <row r="39" spans="2:5" x14ac:dyDescent="0.35">
      <c r="B39" s="286" t="s">
        <v>65</v>
      </c>
      <c r="C39" s="290">
        <v>1405</v>
      </c>
      <c r="D39" s="290">
        <v>678</v>
      </c>
      <c r="E39" s="290">
        <v>247</v>
      </c>
    </row>
    <row r="40" spans="2:5" x14ac:dyDescent="0.35">
      <c r="B40" s="286" t="s">
        <v>66</v>
      </c>
      <c r="C40" s="290">
        <v>1460</v>
      </c>
      <c r="D40" s="290">
        <v>733</v>
      </c>
      <c r="E40" s="290">
        <v>247</v>
      </c>
    </row>
    <row r="41" spans="2:5" x14ac:dyDescent="0.35">
      <c r="B41" s="288" t="s">
        <v>67</v>
      </c>
      <c r="C41" s="289"/>
      <c r="D41" s="289"/>
      <c r="E41" s="289"/>
    </row>
    <row r="42" spans="2:5" x14ac:dyDescent="0.35">
      <c r="B42" s="286" t="s">
        <v>68</v>
      </c>
      <c r="C42" s="290">
        <v>2</v>
      </c>
      <c r="D42" s="290">
        <v>-2</v>
      </c>
      <c r="E42" s="290">
        <v>-2</v>
      </c>
    </row>
    <row r="43" spans="2:5" x14ac:dyDescent="0.35">
      <c r="B43" s="286" t="s">
        <v>69</v>
      </c>
      <c r="C43" s="290">
        <v>2</v>
      </c>
      <c r="D43" s="290">
        <v>-2</v>
      </c>
      <c r="E43" s="290">
        <v>-2</v>
      </c>
    </row>
    <row r="44" spans="2:5" x14ac:dyDescent="0.35">
      <c r="B44" s="286" t="s">
        <v>70</v>
      </c>
      <c r="C44" s="290">
        <v>1462</v>
      </c>
      <c r="D44" s="290">
        <v>731</v>
      </c>
      <c r="E44" s="290">
        <v>245</v>
      </c>
    </row>
    <row r="45" spans="2:5" x14ac:dyDescent="0.35">
      <c r="B45" s="288" t="s">
        <v>71</v>
      </c>
      <c r="C45" s="289"/>
      <c r="D45" s="289"/>
      <c r="E45" s="289"/>
    </row>
    <row r="46" spans="2:5" x14ac:dyDescent="0.35">
      <c r="B46" s="286" t="s">
        <v>72</v>
      </c>
      <c r="C46" s="291">
        <v>1.71</v>
      </c>
      <c r="D46" s="291">
        <v>0.83</v>
      </c>
      <c r="E46" s="291">
        <v>0.31</v>
      </c>
    </row>
    <row r="47" spans="2:5" x14ac:dyDescent="0.35">
      <c r="B47" s="286" t="s">
        <v>73</v>
      </c>
      <c r="C47" s="291">
        <v>1.69</v>
      </c>
      <c r="D47" s="291">
        <v>0.82</v>
      </c>
      <c r="E47" s="291">
        <v>0.3</v>
      </c>
    </row>
    <row r="48" spans="2:5" x14ac:dyDescent="0.35">
      <c r="B48" s="288" t="s">
        <v>74</v>
      </c>
      <c r="C48" s="289"/>
      <c r="D48" s="289"/>
      <c r="E48" s="289"/>
    </row>
    <row r="49" spans="2:5" x14ac:dyDescent="0.35">
      <c r="B49" s="286" t="s">
        <v>75</v>
      </c>
      <c r="C49" s="290">
        <v>822470275</v>
      </c>
      <c r="D49" s="290">
        <v>812994028</v>
      </c>
      <c r="E49" s="290">
        <v>805284712</v>
      </c>
    </row>
    <row r="50" spans="2:5" x14ac:dyDescent="0.35">
      <c r="B50" s="286" t="s">
        <v>76</v>
      </c>
      <c r="C50" s="290">
        <v>833054545</v>
      </c>
      <c r="D50" s="290">
        <v>822617938</v>
      </c>
      <c r="E50" s="290">
        <v>815922258</v>
      </c>
    </row>
    <row r="51" spans="2:5" ht="6" customHeight="1" thickBot="1" x14ac:dyDescent="0.4">
      <c r="B51" s="89"/>
      <c r="C51" s="89"/>
      <c r="D51" s="89"/>
      <c r="E51" s="89"/>
    </row>
    <row r="52" spans="2:5" ht="6" customHeight="1" thickTop="1" x14ac:dyDescent="0.35">
      <c r="B52" s="88"/>
      <c r="C52" s="88"/>
      <c r="D52" s="88"/>
      <c r="E52" s="88"/>
    </row>
    <row r="53" spans="2:5" ht="30" customHeight="1" x14ac:dyDescent="0.35">
      <c r="B53" s="328" t="s">
        <v>377</v>
      </c>
      <c r="C53" s="339"/>
      <c r="D53" s="339"/>
      <c r="E53" s="339"/>
    </row>
  </sheetData>
  <mergeCells count="1">
    <mergeCell ref="B53:E53"/>
  </mergeCells>
  <pageMargins left="0.7" right="0.7" top="0.75" bottom="0.75" header="0.3" footer="0.3"/>
  <pageSetup scale="85"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S30"/>
  <sheetViews>
    <sheetView zoomScaleNormal="100" zoomScaleSheetLayoutView="100" workbookViewId="0">
      <selection activeCell="B29" sqref="B29"/>
    </sheetView>
  </sheetViews>
  <sheetFormatPr defaultRowHeight="14.5" x14ac:dyDescent="0.35"/>
  <cols>
    <col min="2" max="2" width="31.7265625" customWidth="1"/>
    <col min="3" max="18" width="9.1796875" style="311"/>
  </cols>
  <sheetData>
    <row r="3" spans="2:19" ht="15" x14ac:dyDescent="0.25">
      <c r="B3" s="340" t="s">
        <v>119</v>
      </c>
      <c r="C3" s="340"/>
      <c r="D3" s="340"/>
      <c r="E3" s="340"/>
      <c r="F3" s="340"/>
      <c r="G3" s="340"/>
      <c r="H3" s="340"/>
      <c r="I3" s="340"/>
      <c r="J3" s="340"/>
      <c r="K3" s="340"/>
      <c r="L3" s="340"/>
      <c r="M3" s="340"/>
      <c r="N3" s="340"/>
      <c r="O3" s="340"/>
      <c r="P3" s="340"/>
      <c r="Q3" s="340"/>
      <c r="R3" s="340"/>
      <c r="S3" s="11"/>
    </row>
    <row r="4" spans="2:19" ht="15" x14ac:dyDescent="0.25">
      <c r="B4" s="292"/>
      <c r="C4" s="298" t="s">
        <v>120</v>
      </c>
      <c r="D4" s="298" t="s">
        <v>121</v>
      </c>
      <c r="E4" s="298" t="s">
        <v>122</v>
      </c>
      <c r="F4" s="298" t="s">
        <v>123</v>
      </c>
      <c r="G4" s="298" t="s">
        <v>124</v>
      </c>
      <c r="H4" s="298" t="s">
        <v>125</v>
      </c>
      <c r="I4" s="298" t="s">
        <v>126</v>
      </c>
      <c r="J4" s="298" t="s">
        <v>127</v>
      </c>
      <c r="K4" s="298" t="s">
        <v>128</v>
      </c>
      <c r="L4" s="298" t="s">
        <v>129</v>
      </c>
      <c r="M4" s="298" t="s">
        <v>130</v>
      </c>
      <c r="N4" s="298" t="s">
        <v>131</v>
      </c>
      <c r="O4" s="298" t="s">
        <v>132</v>
      </c>
      <c r="P4" s="298" t="s">
        <v>133</v>
      </c>
      <c r="Q4" s="298" t="s">
        <v>134</v>
      </c>
      <c r="R4" s="298" t="s">
        <v>135</v>
      </c>
      <c r="S4" s="11"/>
    </row>
    <row r="5" spans="2:19" ht="15" x14ac:dyDescent="0.25">
      <c r="B5" s="293" t="s">
        <v>136</v>
      </c>
      <c r="C5" s="299"/>
      <c r="D5" s="299"/>
      <c r="E5" s="299"/>
      <c r="F5" s="299"/>
      <c r="G5" s="299"/>
      <c r="H5" s="299"/>
      <c r="I5" s="299"/>
      <c r="J5" s="299"/>
      <c r="K5" s="299"/>
      <c r="L5" s="299"/>
      <c r="M5" s="299"/>
      <c r="N5" s="299"/>
      <c r="O5" s="299"/>
      <c r="P5" s="299"/>
      <c r="Q5" s="299"/>
      <c r="R5" s="299"/>
      <c r="S5" s="11"/>
    </row>
    <row r="6" spans="2:19" ht="15" x14ac:dyDescent="0.25">
      <c r="B6" s="212" t="s">
        <v>1</v>
      </c>
      <c r="C6" s="300">
        <v>1.38E-2</v>
      </c>
      <c r="D6" s="300">
        <v>1.3599999999999999E-2</v>
      </c>
      <c r="E6" s="300">
        <v>1.3100000000000001E-2</v>
      </c>
      <c r="F6" s="300">
        <v>1.43E-2</v>
      </c>
      <c r="G6" s="300">
        <v>1.3899999999999999E-2</v>
      </c>
      <c r="H6" s="300">
        <v>1.47E-2</v>
      </c>
      <c r="I6" s="300">
        <v>1.3599999999999999E-2</v>
      </c>
      <c r="J6" s="300">
        <v>1.5900000000000001E-2</v>
      </c>
      <c r="K6" s="300">
        <v>1.4E-2</v>
      </c>
      <c r="L6" s="300">
        <v>1.3100000000000001E-2</v>
      </c>
      <c r="M6" s="300">
        <v>1.3299999999999999E-2</v>
      </c>
      <c r="N6" s="300">
        <v>1.4999999999999999E-2</v>
      </c>
      <c r="O6" s="300">
        <v>1.4200000000000001E-2</v>
      </c>
      <c r="P6" s="300">
        <v>1.35E-2</v>
      </c>
      <c r="Q6" s="300">
        <v>1.4500000000000001E-2</v>
      </c>
      <c r="R6" s="300">
        <v>1.7100000000000001E-2</v>
      </c>
      <c r="S6" s="11"/>
    </row>
    <row r="7" spans="2:19" ht="15" x14ac:dyDescent="0.25">
      <c r="B7" s="212" t="s">
        <v>3</v>
      </c>
      <c r="C7" s="300">
        <v>2.2499999999999999E-2</v>
      </c>
      <c r="D7" s="300">
        <v>3.2199999999999999E-2</v>
      </c>
      <c r="E7" s="300">
        <v>2.2800000000000001E-2</v>
      </c>
      <c r="F7" s="300">
        <v>2.1499999999999998E-2</v>
      </c>
      <c r="G7" s="300">
        <v>2.4799999999999999E-2</v>
      </c>
      <c r="H7" s="300">
        <v>2.4299999999999999E-2</v>
      </c>
      <c r="I7" s="300">
        <v>2.2700000000000001E-2</v>
      </c>
      <c r="J7" s="300">
        <v>2.35E-2</v>
      </c>
      <c r="K7" s="300">
        <v>2.07E-2</v>
      </c>
      <c r="L7" s="300">
        <v>2.2499999999999999E-2</v>
      </c>
      <c r="M7" s="300">
        <v>2.1899999999999999E-2</v>
      </c>
      <c r="N7" s="300">
        <v>2.4799999999999999E-2</v>
      </c>
      <c r="O7" s="300">
        <v>2.3E-2</v>
      </c>
      <c r="P7" s="300">
        <v>2.1399999999999999E-2</v>
      </c>
      <c r="Q7" s="300">
        <v>2.0799999999999999E-2</v>
      </c>
      <c r="R7" s="300">
        <v>2.1899999999999999E-2</v>
      </c>
      <c r="S7" s="11"/>
    </row>
    <row r="8" spans="2:19" ht="15" x14ac:dyDescent="0.25">
      <c r="B8" s="212" t="s">
        <v>4</v>
      </c>
      <c r="C8" s="300">
        <v>3.3000000000000002E-2</v>
      </c>
      <c r="D8" s="300">
        <v>2.5999999999999999E-2</v>
      </c>
      <c r="E8" s="300">
        <v>2.4899999999999999E-2</v>
      </c>
      <c r="F8" s="300">
        <v>2.4799999999999999E-2</v>
      </c>
      <c r="G8" s="300">
        <v>2.0799999999999999E-2</v>
      </c>
      <c r="H8" s="300">
        <v>2.1299999999999999E-2</v>
      </c>
      <c r="I8" s="300">
        <v>2.2599999999999999E-2</v>
      </c>
      <c r="J8" s="300">
        <v>2.47E-2</v>
      </c>
      <c r="K8" s="300">
        <v>0.02</v>
      </c>
      <c r="L8" s="300">
        <v>2.06E-2</v>
      </c>
      <c r="M8" s="300">
        <v>1.8700000000000001E-2</v>
      </c>
      <c r="N8" s="300">
        <v>1.9E-2</v>
      </c>
      <c r="O8" s="300">
        <v>1.7399999999999999E-2</v>
      </c>
      <c r="P8" s="300">
        <v>1.7299999999999999E-2</v>
      </c>
      <c r="Q8" s="300">
        <v>1.7100000000000001E-2</v>
      </c>
      <c r="R8" s="300">
        <v>1.7100000000000001E-2</v>
      </c>
      <c r="S8" s="12"/>
    </row>
    <row r="9" spans="2:19" ht="15" x14ac:dyDescent="0.25">
      <c r="B9" s="212" t="s">
        <v>2</v>
      </c>
      <c r="C9" s="300">
        <v>1.2699999999999999E-2</v>
      </c>
      <c r="D9" s="300">
        <v>1.2E-2</v>
      </c>
      <c r="E9" s="300">
        <v>1.2500000000000001E-2</v>
      </c>
      <c r="F9" s="300">
        <v>1.24E-2</v>
      </c>
      <c r="G9" s="300">
        <v>1.34E-2</v>
      </c>
      <c r="H9" s="300">
        <v>1.2200000000000001E-2</v>
      </c>
      <c r="I9" s="300">
        <v>1.26E-2</v>
      </c>
      <c r="J9" s="300">
        <v>1.3599999999999999E-2</v>
      </c>
      <c r="K9" s="300">
        <v>1.2999999999999999E-2</v>
      </c>
      <c r="L9" s="300">
        <v>1.15E-2</v>
      </c>
      <c r="M9" s="300">
        <v>1.18E-2</v>
      </c>
      <c r="N9" s="300">
        <v>1.2E-2</v>
      </c>
      <c r="O9" s="300">
        <v>1.2E-2</v>
      </c>
      <c r="P9" s="300">
        <v>1.1599999999999999E-2</v>
      </c>
      <c r="Q9" s="300">
        <v>1.2500000000000001E-2</v>
      </c>
      <c r="R9" s="300">
        <v>1.3100000000000001E-2</v>
      </c>
      <c r="S9" s="11"/>
    </row>
    <row r="10" spans="2:19" ht="15" x14ac:dyDescent="0.25">
      <c r="B10" s="212" t="s">
        <v>137</v>
      </c>
      <c r="C10" s="300">
        <v>2.06E-2</v>
      </c>
      <c r="D10" s="300">
        <v>6.2899999999999998E-2</v>
      </c>
      <c r="E10" s="300">
        <v>2.1899999999999999E-2</v>
      </c>
      <c r="F10" s="300">
        <v>2.35E-2</v>
      </c>
      <c r="G10" s="300">
        <v>2.6200000000000001E-2</v>
      </c>
      <c r="H10" s="300">
        <v>2.0400000000000001E-2</v>
      </c>
      <c r="I10" s="300">
        <v>2.1000000000000001E-2</v>
      </c>
      <c r="J10" s="300">
        <v>1.95E-2</v>
      </c>
      <c r="K10" s="300">
        <v>1.7999999999999999E-2</v>
      </c>
      <c r="L10" s="300">
        <v>1.7600000000000001E-2</v>
      </c>
      <c r="M10" s="300">
        <v>1.6899999999999998E-2</v>
      </c>
      <c r="N10" s="300">
        <v>1.6500000000000001E-2</v>
      </c>
      <c r="O10" s="300">
        <v>1.6299999999999999E-2</v>
      </c>
      <c r="P10" s="300">
        <v>1.4999999999999999E-2</v>
      </c>
      <c r="Q10" s="300">
        <v>1.66E-2</v>
      </c>
      <c r="R10" s="300">
        <v>1.7399999999999999E-2</v>
      </c>
      <c r="S10" s="11"/>
    </row>
    <row r="11" spans="2:19" ht="15" x14ac:dyDescent="0.25">
      <c r="B11" s="294" t="s">
        <v>138</v>
      </c>
      <c r="C11" s="301">
        <v>1.6299999999999999E-2</v>
      </c>
      <c r="D11" s="301">
        <v>1.8499999999999999E-2</v>
      </c>
      <c r="E11" s="301">
        <v>1.6299999999999999E-2</v>
      </c>
      <c r="F11" s="301">
        <v>1.5900000000000001E-2</v>
      </c>
      <c r="G11" s="301">
        <v>1.5900000000000001E-2</v>
      </c>
      <c r="H11" s="301">
        <v>1.5699999999999999E-2</v>
      </c>
      <c r="I11" s="301">
        <v>1.55E-2</v>
      </c>
      <c r="J11" s="301">
        <v>1.7000000000000001E-2</v>
      </c>
      <c r="K11" s="301">
        <v>1.5100000000000001E-2</v>
      </c>
      <c r="L11" s="301">
        <v>1.44E-2</v>
      </c>
      <c r="M11" s="301">
        <v>1.4500000000000001E-2</v>
      </c>
      <c r="N11" s="301">
        <v>1.5800000000000002E-2</v>
      </c>
      <c r="O11" s="301">
        <v>1.4999999999999999E-2</v>
      </c>
      <c r="P11" s="301">
        <v>1.4200000000000001E-2</v>
      </c>
      <c r="Q11" s="301">
        <v>1.49E-2</v>
      </c>
      <c r="R11" s="301">
        <v>1.61E-2</v>
      </c>
      <c r="S11" s="11"/>
    </row>
    <row r="12" spans="2:19" ht="15" x14ac:dyDescent="0.25">
      <c r="B12" s="293" t="s">
        <v>139</v>
      </c>
      <c r="C12" s="299"/>
      <c r="D12" s="299"/>
      <c r="E12" s="299"/>
      <c r="F12" s="299"/>
      <c r="G12" s="299"/>
      <c r="H12" s="299"/>
      <c r="I12" s="299"/>
      <c r="J12" s="299"/>
      <c r="K12" s="299"/>
      <c r="L12" s="299"/>
      <c r="M12" s="299"/>
      <c r="N12" s="299"/>
      <c r="O12" s="299"/>
      <c r="P12" s="299"/>
      <c r="Q12" s="299"/>
      <c r="R12" s="299"/>
      <c r="S12" s="11"/>
    </row>
    <row r="13" spans="2:19" ht="15" x14ac:dyDescent="0.25">
      <c r="B13" s="212" t="s">
        <v>1</v>
      </c>
      <c r="C13" s="302">
        <v>4434</v>
      </c>
      <c r="D13" s="302">
        <v>4389</v>
      </c>
      <c r="E13" s="302">
        <v>4271</v>
      </c>
      <c r="F13" s="302">
        <v>4713</v>
      </c>
      <c r="G13" s="302">
        <v>4621</v>
      </c>
      <c r="H13" s="302">
        <v>4924</v>
      </c>
      <c r="I13" s="302">
        <v>4803</v>
      </c>
      <c r="J13" s="302">
        <v>5708</v>
      </c>
      <c r="K13" s="302">
        <v>5092</v>
      </c>
      <c r="L13" s="302">
        <v>4829</v>
      </c>
      <c r="M13" s="302">
        <v>4995</v>
      </c>
      <c r="N13" s="302">
        <v>5740</v>
      </c>
      <c r="O13" s="302">
        <v>5520</v>
      </c>
      <c r="P13" s="302">
        <v>5311</v>
      </c>
      <c r="Q13" s="302">
        <v>5768</v>
      </c>
      <c r="R13" s="302">
        <v>6880</v>
      </c>
      <c r="S13" s="11"/>
    </row>
    <row r="14" spans="2:19" ht="15" x14ac:dyDescent="0.25">
      <c r="B14" s="212" t="s">
        <v>3</v>
      </c>
      <c r="C14" s="302">
        <v>3748</v>
      </c>
      <c r="D14" s="302">
        <v>5251</v>
      </c>
      <c r="E14" s="302">
        <v>3701</v>
      </c>
      <c r="F14" s="302">
        <v>3548</v>
      </c>
      <c r="G14" s="302">
        <v>4096</v>
      </c>
      <c r="H14" s="302">
        <v>3997</v>
      </c>
      <c r="I14" s="302">
        <v>3739</v>
      </c>
      <c r="J14" s="302">
        <v>3920</v>
      </c>
      <c r="K14" s="302">
        <v>3503</v>
      </c>
      <c r="L14" s="302">
        <v>3871</v>
      </c>
      <c r="M14" s="302">
        <v>3816</v>
      </c>
      <c r="N14" s="302">
        <v>4352</v>
      </c>
      <c r="O14" s="302">
        <v>4058</v>
      </c>
      <c r="P14" s="302">
        <v>3810</v>
      </c>
      <c r="Q14" s="302">
        <v>3743</v>
      </c>
      <c r="R14" s="302">
        <v>3935</v>
      </c>
      <c r="S14" s="11"/>
    </row>
    <row r="15" spans="2:19" ht="15" x14ac:dyDescent="0.25">
      <c r="B15" s="212" t="s">
        <v>4</v>
      </c>
      <c r="C15" s="302">
        <v>2706</v>
      </c>
      <c r="D15" s="302">
        <v>2942</v>
      </c>
      <c r="E15" s="302">
        <v>2969</v>
      </c>
      <c r="F15" s="302">
        <v>2749</v>
      </c>
      <c r="G15" s="302">
        <v>2384</v>
      </c>
      <c r="H15" s="302">
        <v>2728</v>
      </c>
      <c r="I15" s="302">
        <v>2958</v>
      </c>
      <c r="J15" s="302">
        <v>3409</v>
      </c>
      <c r="K15" s="302">
        <v>2729</v>
      </c>
      <c r="L15" s="302">
        <v>2692</v>
      </c>
      <c r="M15" s="302">
        <v>2745</v>
      </c>
      <c r="N15" s="302">
        <v>3251</v>
      </c>
      <c r="O15" s="302">
        <v>2990</v>
      </c>
      <c r="P15" s="302">
        <v>2940</v>
      </c>
      <c r="Q15" s="302">
        <v>3195</v>
      </c>
      <c r="R15" s="302">
        <v>3246</v>
      </c>
      <c r="S15" s="11"/>
    </row>
    <row r="16" spans="2:19" ht="15" x14ac:dyDescent="0.25">
      <c r="B16" s="212" t="s">
        <v>2</v>
      </c>
      <c r="C16" s="302">
        <v>4489</v>
      </c>
      <c r="D16" s="302">
        <v>4328</v>
      </c>
      <c r="E16" s="302">
        <v>4588</v>
      </c>
      <c r="F16" s="302">
        <v>4632</v>
      </c>
      <c r="G16" s="302">
        <v>5077</v>
      </c>
      <c r="H16" s="302">
        <v>4709</v>
      </c>
      <c r="I16" s="302">
        <v>4953</v>
      </c>
      <c r="J16" s="302">
        <v>5439</v>
      </c>
      <c r="K16" s="302">
        <v>5265</v>
      </c>
      <c r="L16" s="302">
        <v>4707</v>
      </c>
      <c r="M16" s="302">
        <v>4887</v>
      </c>
      <c r="N16" s="302">
        <v>5047</v>
      </c>
      <c r="O16" s="302">
        <v>5107</v>
      </c>
      <c r="P16" s="302">
        <v>4984</v>
      </c>
      <c r="Q16" s="302">
        <v>5408</v>
      </c>
      <c r="R16" s="302">
        <v>5711</v>
      </c>
      <c r="S16" s="11"/>
    </row>
    <row r="17" spans="2:19" ht="15" x14ac:dyDescent="0.25">
      <c r="B17" s="212" t="s">
        <v>137</v>
      </c>
      <c r="C17" s="295">
        <v>357</v>
      </c>
      <c r="D17" s="302">
        <v>1010</v>
      </c>
      <c r="E17" s="295">
        <v>323</v>
      </c>
      <c r="F17" s="295">
        <v>340</v>
      </c>
      <c r="G17" s="295">
        <v>372</v>
      </c>
      <c r="H17" s="295">
        <v>286</v>
      </c>
      <c r="I17" s="295">
        <v>294</v>
      </c>
      <c r="J17" s="295">
        <v>276</v>
      </c>
      <c r="K17" s="295">
        <v>258</v>
      </c>
      <c r="L17" s="295">
        <v>252</v>
      </c>
      <c r="M17" s="295">
        <v>243</v>
      </c>
      <c r="N17" s="295">
        <v>240</v>
      </c>
      <c r="O17" s="295">
        <v>240</v>
      </c>
      <c r="P17" s="295">
        <v>223</v>
      </c>
      <c r="Q17" s="295">
        <v>249</v>
      </c>
      <c r="R17" s="295">
        <v>264</v>
      </c>
      <c r="S17" s="11"/>
    </row>
    <row r="18" spans="2:19" ht="15" x14ac:dyDescent="0.25">
      <c r="B18" s="294" t="s">
        <v>140</v>
      </c>
      <c r="C18" s="303">
        <v>16382</v>
      </c>
      <c r="D18" s="303">
        <v>18645</v>
      </c>
      <c r="E18" s="303">
        <v>16625</v>
      </c>
      <c r="F18" s="303">
        <v>16429</v>
      </c>
      <c r="G18" s="303">
        <v>16633</v>
      </c>
      <c r="H18" s="303">
        <v>16733</v>
      </c>
      <c r="I18" s="303">
        <v>16789</v>
      </c>
      <c r="J18" s="303">
        <v>18800</v>
      </c>
      <c r="K18" s="303">
        <v>16909</v>
      </c>
      <c r="L18" s="303">
        <v>16413</v>
      </c>
      <c r="M18" s="303">
        <v>16747</v>
      </c>
      <c r="N18" s="303">
        <v>18655</v>
      </c>
      <c r="O18" s="303">
        <v>17915</v>
      </c>
      <c r="P18" s="303">
        <v>17268</v>
      </c>
      <c r="Q18" s="303">
        <v>18362</v>
      </c>
      <c r="R18" s="303">
        <v>20035</v>
      </c>
      <c r="S18" s="11"/>
    </row>
    <row r="19" spans="2:19" ht="15" x14ac:dyDescent="0.25">
      <c r="B19" s="212" t="s">
        <v>141</v>
      </c>
      <c r="C19" s="300">
        <v>-5.6000000000000001E-2</v>
      </c>
      <c r="D19" s="300">
        <v>0.16400000000000001</v>
      </c>
      <c r="E19" s="300">
        <v>-4.3999999999999997E-2</v>
      </c>
      <c r="F19" s="300">
        <v>-0.112</v>
      </c>
      <c r="G19" s="300">
        <v>1.4999999999999999E-2</v>
      </c>
      <c r="H19" s="300">
        <v>-0.10299999999999999</v>
      </c>
      <c r="I19" s="300">
        <v>0.01</v>
      </c>
      <c r="J19" s="300">
        <v>0.14399999999999999</v>
      </c>
      <c r="K19" s="300">
        <v>1.7000000000000001E-2</v>
      </c>
      <c r="L19" s="300">
        <v>-1.9E-2</v>
      </c>
      <c r="M19" s="300">
        <v>-3.0000000000000001E-3</v>
      </c>
      <c r="N19" s="300">
        <v>-8.0000000000000002E-3</v>
      </c>
      <c r="O19" s="300">
        <v>5.8999999999999997E-2</v>
      </c>
      <c r="P19" s="300">
        <v>5.1999999999999998E-2</v>
      </c>
      <c r="Q19" s="300">
        <v>9.6000000000000002E-2</v>
      </c>
      <c r="R19" s="300">
        <v>7.3999999999999996E-2</v>
      </c>
      <c r="S19" s="11"/>
    </row>
    <row r="20" spans="2:19" ht="15" x14ac:dyDescent="0.25">
      <c r="B20" s="293" t="s">
        <v>314</v>
      </c>
      <c r="C20" s="304"/>
      <c r="D20" s="299"/>
      <c r="E20" s="299"/>
      <c r="F20" s="299"/>
      <c r="G20" s="299"/>
      <c r="H20" s="299"/>
      <c r="I20" s="299"/>
      <c r="J20" s="299"/>
      <c r="K20" s="299"/>
      <c r="L20" s="299"/>
      <c r="M20" s="299"/>
      <c r="N20" s="299"/>
      <c r="O20" s="299"/>
      <c r="P20" s="299"/>
      <c r="Q20" s="299"/>
      <c r="R20" s="299"/>
      <c r="S20" s="11"/>
    </row>
    <row r="21" spans="2:19" ht="15" x14ac:dyDescent="0.25">
      <c r="B21" s="212" t="s">
        <v>1</v>
      </c>
      <c r="C21" s="295">
        <v>291</v>
      </c>
      <c r="D21" s="295">
        <v>632</v>
      </c>
      <c r="E21" s="295">
        <v>989</v>
      </c>
      <c r="F21" s="295">
        <v>809</v>
      </c>
      <c r="G21" s="302">
        <v>1062</v>
      </c>
      <c r="H21" s="295">
        <v>634</v>
      </c>
      <c r="I21" s="302">
        <v>2007</v>
      </c>
      <c r="J21" s="302">
        <v>1905</v>
      </c>
      <c r="K21" s="302">
        <v>1218</v>
      </c>
      <c r="L21" s="302">
        <v>2094</v>
      </c>
      <c r="M21" s="302">
        <v>2513</v>
      </c>
      <c r="N21" s="302">
        <v>2234</v>
      </c>
      <c r="O21" s="302">
        <v>1781</v>
      </c>
      <c r="P21" s="302">
        <v>1361</v>
      </c>
      <c r="Q21" s="302">
        <v>1532</v>
      </c>
      <c r="R21" s="302">
        <v>1522</v>
      </c>
      <c r="S21" s="11"/>
    </row>
    <row r="22" spans="2:19" ht="15" x14ac:dyDescent="0.25">
      <c r="B22" s="212" t="s">
        <v>3</v>
      </c>
      <c r="C22" s="305">
        <v>-415</v>
      </c>
      <c r="D22" s="306">
        <v>-2034</v>
      </c>
      <c r="E22" s="305">
        <v>-270</v>
      </c>
      <c r="F22" s="295">
        <v>555</v>
      </c>
      <c r="G22" s="305">
        <v>-467</v>
      </c>
      <c r="H22" s="305">
        <v>-334</v>
      </c>
      <c r="I22" s="295">
        <v>484</v>
      </c>
      <c r="J22" s="295">
        <v>892</v>
      </c>
      <c r="K22" s="302">
        <v>1212</v>
      </c>
      <c r="L22" s="295">
        <v>527</v>
      </c>
      <c r="M22" s="295">
        <v>910</v>
      </c>
      <c r="N22" s="295">
        <v>36</v>
      </c>
      <c r="O22" s="295">
        <v>447</v>
      </c>
      <c r="P22" s="295">
        <v>647</v>
      </c>
      <c r="Q22" s="295">
        <v>740</v>
      </c>
      <c r="R22" s="295">
        <v>577</v>
      </c>
      <c r="S22" s="11"/>
    </row>
    <row r="23" spans="2:19" ht="15" x14ac:dyDescent="0.25">
      <c r="B23" s="212" t="s">
        <v>4</v>
      </c>
      <c r="C23" s="295">
        <v>579</v>
      </c>
      <c r="D23" s="302">
        <v>1053</v>
      </c>
      <c r="E23" s="302">
        <v>1023</v>
      </c>
      <c r="F23" s="302">
        <v>1645</v>
      </c>
      <c r="G23" s="302">
        <v>2391</v>
      </c>
      <c r="H23" s="302">
        <v>1470</v>
      </c>
      <c r="I23" s="302">
        <v>2345</v>
      </c>
      <c r="J23" s="302">
        <v>2128</v>
      </c>
      <c r="K23" s="302">
        <v>1818</v>
      </c>
      <c r="L23" s="302">
        <v>2072</v>
      </c>
      <c r="M23" s="302">
        <v>2312</v>
      </c>
      <c r="N23" s="302">
        <v>2062</v>
      </c>
      <c r="O23" s="302">
        <v>2221</v>
      </c>
      <c r="P23" s="302">
        <v>1881</v>
      </c>
      <c r="Q23" s="302">
        <v>1970</v>
      </c>
      <c r="R23" s="302">
        <v>2101</v>
      </c>
      <c r="S23" s="11"/>
    </row>
    <row r="24" spans="2:19" ht="15" x14ac:dyDescent="0.25">
      <c r="B24" s="212" t="s">
        <v>2</v>
      </c>
      <c r="C24" s="302">
        <v>2218</v>
      </c>
      <c r="D24" s="302">
        <v>2281</v>
      </c>
      <c r="E24" s="302">
        <v>1892</v>
      </c>
      <c r="F24" s="302">
        <v>2477</v>
      </c>
      <c r="G24" s="302">
        <v>1498</v>
      </c>
      <c r="H24" s="302">
        <v>2722</v>
      </c>
      <c r="I24" s="302">
        <v>2458</v>
      </c>
      <c r="J24" s="302">
        <v>2557</v>
      </c>
      <c r="K24" s="295">
        <v>602</v>
      </c>
      <c r="L24" s="302">
        <v>1475</v>
      </c>
      <c r="M24" s="302">
        <v>1987</v>
      </c>
      <c r="N24" s="302">
        <v>2212</v>
      </c>
      <c r="O24" s="302">
        <v>1163</v>
      </c>
      <c r="P24" s="302">
        <v>1285</v>
      </c>
      <c r="Q24" s="302">
        <v>1225</v>
      </c>
      <c r="R24" s="302">
        <v>1282</v>
      </c>
      <c r="S24" s="11"/>
    </row>
    <row r="25" spans="2:19" ht="15" x14ac:dyDescent="0.25">
      <c r="B25" s="212" t="s">
        <v>137</v>
      </c>
      <c r="C25" s="305">
        <v>-62</v>
      </c>
      <c r="D25" s="305">
        <v>-768</v>
      </c>
      <c r="E25" s="305">
        <v>-93</v>
      </c>
      <c r="F25" s="305">
        <v>-101</v>
      </c>
      <c r="G25" s="305">
        <v>-90</v>
      </c>
      <c r="H25" s="305">
        <v>-31</v>
      </c>
      <c r="I25" s="295">
        <v>21</v>
      </c>
      <c r="J25" s="295">
        <v>86</v>
      </c>
      <c r="K25" s="295">
        <v>15</v>
      </c>
      <c r="L25" s="295">
        <v>4</v>
      </c>
      <c r="M25" s="295">
        <v>28</v>
      </c>
      <c r="N25" s="295">
        <v>69</v>
      </c>
      <c r="O25" s="295">
        <v>50</v>
      </c>
      <c r="P25" s="295">
        <v>47</v>
      </c>
      <c r="Q25" s="295">
        <v>57</v>
      </c>
      <c r="R25" s="295">
        <v>6</v>
      </c>
      <c r="S25" s="11"/>
    </row>
    <row r="26" spans="2:19" ht="15" x14ac:dyDescent="0.25">
      <c r="B26" s="294" t="s">
        <v>142</v>
      </c>
      <c r="C26" s="303">
        <v>2517</v>
      </c>
      <c r="D26" s="307">
        <v>788</v>
      </c>
      <c r="E26" s="303">
        <v>3229</v>
      </c>
      <c r="F26" s="303">
        <v>5389</v>
      </c>
      <c r="G26" s="303">
        <v>4378</v>
      </c>
      <c r="H26" s="303">
        <v>4418</v>
      </c>
      <c r="I26" s="303">
        <v>7214</v>
      </c>
      <c r="J26" s="303">
        <v>7465</v>
      </c>
      <c r="K26" s="303">
        <v>4748</v>
      </c>
      <c r="L26" s="303">
        <v>6136</v>
      </c>
      <c r="M26" s="303">
        <v>7715</v>
      </c>
      <c r="N26" s="303">
        <v>6615</v>
      </c>
      <c r="O26" s="303">
        <v>5662</v>
      </c>
      <c r="P26" s="303">
        <v>5228</v>
      </c>
      <c r="Q26" s="303">
        <v>5539</v>
      </c>
      <c r="R26" s="303">
        <v>5521</v>
      </c>
      <c r="S26" s="11"/>
    </row>
    <row r="27" spans="2:19" ht="15" x14ac:dyDescent="0.25">
      <c r="B27" s="296" t="s">
        <v>141</v>
      </c>
      <c r="C27" s="308">
        <v>-0.28799999999999998</v>
      </c>
      <c r="D27" s="308">
        <v>-0.64900000000000002</v>
      </c>
      <c r="E27" s="308">
        <v>0.498</v>
      </c>
      <c r="F27" s="308">
        <v>0.46400000000000002</v>
      </c>
      <c r="G27" s="308">
        <v>0.73899999999999999</v>
      </c>
      <c r="H27" s="308">
        <v>4.6070000000000002</v>
      </c>
      <c r="I27" s="308">
        <v>1.2350000000000001</v>
      </c>
      <c r="J27" s="308">
        <v>0.38500000000000001</v>
      </c>
      <c r="K27" s="308">
        <v>8.5000000000000006E-2</v>
      </c>
      <c r="L27" s="308">
        <v>0.38900000000000001</v>
      </c>
      <c r="M27" s="308">
        <v>6.9000000000000006E-2</v>
      </c>
      <c r="N27" s="308">
        <v>-0.114</v>
      </c>
      <c r="O27" s="308">
        <v>0.192</v>
      </c>
      <c r="P27" s="308">
        <v>-0.14799999999999999</v>
      </c>
      <c r="Q27" s="308">
        <v>-0.28199999999999997</v>
      </c>
      <c r="R27" s="308">
        <v>-0.16500000000000001</v>
      </c>
      <c r="S27" s="11"/>
    </row>
    <row r="28" spans="2:19" ht="15" x14ac:dyDescent="0.25">
      <c r="B28" s="297" t="s">
        <v>378</v>
      </c>
      <c r="C28" s="309"/>
      <c r="D28" s="309"/>
      <c r="E28" s="309"/>
      <c r="F28" s="309"/>
      <c r="G28" s="309"/>
      <c r="H28" s="309"/>
      <c r="I28" s="309"/>
      <c r="J28" s="309"/>
      <c r="K28" s="309"/>
      <c r="L28" s="309"/>
      <c r="M28" s="309"/>
      <c r="N28" s="309"/>
      <c r="O28" s="309"/>
      <c r="P28" s="309"/>
      <c r="Q28" s="309"/>
      <c r="R28" s="309"/>
      <c r="S28" s="11"/>
    </row>
    <row r="29" spans="2:19" ht="15" x14ac:dyDescent="0.25">
      <c r="B29" s="116"/>
      <c r="C29" s="310"/>
    </row>
    <row r="30" spans="2:19" ht="48" customHeight="1" x14ac:dyDescent="0.25"/>
  </sheetData>
  <mergeCells count="1">
    <mergeCell ref="B3:R3"/>
  </mergeCells>
  <printOptions horizontalCentered="1"/>
  <pageMargins left="0.7" right="0.7" top="0.75" bottom="0.75" header="0.3" footer="0.3"/>
  <pageSetup scale="50" fitToHeight="0" orientation="portrait" r:id="rId1"/>
  <colBreaks count="1" manualBreakCount="1">
    <brk id="18"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29"/>
  <sheetViews>
    <sheetView zoomScaleNormal="100" zoomScaleSheetLayoutView="100" workbookViewId="0">
      <selection activeCell="B26" sqref="B26"/>
    </sheetView>
  </sheetViews>
  <sheetFormatPr defaultRowHeight="14.5" x14ac:dyDescent="0.35"/>
  <cols>
    <col min="2" max="2" width="32" customWidth="1"/>
    <col min="3" max="18" width="9.1796875" style="311"/>
  </cols>
  <sheetData>
    <row r="1" spans="2:19" s="163" customFormat="1" ht="14.5" customHeight="1" x14ac:dyDescent="0.35">
      <c r="B1" s="314"/>
      <c r="C1" s="315"/>
      <c r="D1" s="315"/>
      <c r="E1" s="315"/>
      <c r="F1" s="315"/>
      <c r="G1" s="315"/>
      <c r="H1" s="315"/>
      <c r="I1" s="130"/>
      <c r="J1" s="130"/>
      <c r="K1" s="130"/>
      <c r="L1" s="130"/>
      <c r="M1" s="130"/>
      <c r="N1" s="130"/>
      <c r="O1" s="130"/>
      <c r="P1" s="130"/>
      <c r="Q1" s="130"/>
      <c r="R1" s="130"/>
    </row>
    <row r="2" spans="2:19" ht="15" x14ac:dyDescent="0.25">
      <c r="B2" s="312" t="s">
        <v>147</v>
      </c>
      <c r="C2" s="309"/>
      <c r="D2" s="309"/>
      <c r="E2" s="309"/>
      <c r="F2" s="309"/>
      <c r="G2" s="309"/>
      <c r="H2" s="309"/>
      <c r="I2" s="309"/>
      <c r="J2" s="309"/>
      <c r="K2" s="309"/>
      <c r="L2" s="309"/>
      <c r="M2" s="309"/>
      <c r="N2" s="309"/>
      <c r="O2" s="309"/>
      <c r="P2" s="309"/>
      <c r="Q2" s="309"/>
      <c r="R2" s="309"/>
      <c r="S2" s="11"/>
    </row>
    <row r="3" spans="2:19" ht="15" x14ac:dyDescent="0.25">
      <c r="B3" s="313" t="s">
        <v>148</v>
      </c>
      <c r="C3" s="298" t="s">
        <v>120</v>
      </c>
      <c r="D3" s="298" t="s">
        <v>121</v>
      </c>
      <c r="E3" s="298" t="s">
        <v>122</v>
      </c>
      <c r="F3" s="298" t="s">
        <v>123</v>
      </c>
      <c r="G3" s="298" t="s">
        <v>124</v>
      </c>
      <c r="H3" s="298" t="s">
        <v>125</v>
      </c>
      <c r="I3" s="298" t="s">
        <v>126</v>
      </c>
      <c r="J3" s="298" t="s">
        <v>127</v>
      </c>
      <c r="K3" s="298" t="s">
        <v>128</v>
      </c>
      <c r="L3" s="298" t="s">
        <v>129</v>
      </c>
      <c r="M3" s="298" t="s">
        <v>130</v>
      </c>
      <c r="N3" s="298" t="s">
        <v>131</v>
      </c>
      <c r="O3" s="298" t="s">
        <v>132</v>
      </c>
      <c r="P3" s="298" t="s">
        <v>133</v>
      </c>
      <c r="Q3" s="298" t="s">
        <v>134</v>
      </c>
      <c r="R3" s="298" t="s">
        <v>135</v>
      </c>
      <c r="S3" s="11"/>
    </row>
    <row r="4" spans="2:19" ht="15" x14ac:dyDescent="0.25">
      <c r="B4" s="293" t="s">
        <v>149</v>
      </c>
      <c r="C4" s="299"/>
      <c r="D4" s="299"/>
      <c r="E4" s="299"/>
      <c r="F4" s="299"/>
      <c r="G4" s="299"/>
      <c r="H4" s="299"/>
      <c r="I4" s="299"/>
      <c r="J4" s="299"/>
      <c r="K4" s="299"/>
      <c r="L4" s="299"/>
      <c r="M4" s="299"/>
      <c r="N4" s="299"/>
      <c r="O4" s="299"/>
      <c r="P4" s="299"/>
      <c r="Q4" s="299"/>
      <c r="R4" s="299"/>
      <c r="S4" s="11"/>
    </row>
    <row r="5" spans="2:19" ht="15" x14ac:dyDescent="0.25">
      <c r="B5" s="212" t="s">
        <v>1</v>
      </c>
      <c r="C5" s="302">
        <v>4725</v>
      </c>
      <c r="D5" s="302">
        <v>5021</v>
      </c>
      <c r="E5" s="302">
        <v>5260</v>
      </c>
      <c r="F5" s="302">
        <v>5522</v>
      </c>
      <c r="G5" s="302">
        <v>5683</v>
      </c>
      <c r="H5" s="302">
        <v>5558</v>
      </c>
      <c r="I5" s="302">
        <v>6810</v>
      </c>
      <c r="J5" s="302">
        <v>7613</v>
      </c>
      <c r="K5" s="302">
        <v>6310</v>
      </c>
      <c r="L5" s="302">
        <v>6923</v>
      </c>
      <c r="M5" s="302">
        <v>7508</v>
      </c>
      <c r="N5" s="302">
        <v>7974</v>
      </c>
      <c r="O5" s="302">
        <v>7301</v>
      </c>
      <c r="P5" s="302">
        <v>6672</v>
      </c>
      <c r="Q5" s="302">
        <v>7300</v>
      </c>
      <c r="R5" s="302">
        <v>8402</v>
      </c>
      <c r="S5" s="11"/>
    </row>
    <row r="6" spans="2:19" ht="15" x14ac:dyDescent="0.25">
      <c r="B6" s="212" t="s">
        <v>3</v>
      </c>
      <c r="C6" s="302">
        <v>3333</v>
      </c>
      <c r="D6" s="302">
        <v>3217</v>
      </c>
      <c r="E6" s="302">
        <v>3431</v>
      </c>
      <c r="F6" s="302">
        <v>4103</v>
      </c>
      <c r="G6" s="302">
        <v>3629</v>
      </c>
      <c r="H6" s="302">
        <v>3663</v>
      </c>
      <c r="I6" s="302">
        <v>4223</v>
      </c>
      <c r="J6" s="302">
        <v>4812</v>
      </c>
      <c r="K6" s="302">
        <v>4715</v>
      </c>
      <c r="L6" s="302">
        <v>4398</v>
      </c>
      <c r="M6" s="302">
        <v>4726</v>
      </c>
      <c r="N6" s="302">
        <v>4389</v>
      </c>
      <c r="O6" s="302">
        <v>4505</v>
      </c>
      <c r="P6" s="302">
        <v>4457</v>
      </c>
      <c r="Q6" s="302">
        <v>4483</v>
      </c>
      <c r="R6" s="302">
        <v>4512</v>
      </c>
      <c r="S6" s="11"/>
    </row>
    <row r="7" spans="2:19" ht="15" x14ac:dyDescent="0.25">
      <c r="B7" s="212" t="s">
        <v>4</v>
      </c>
      <c r="C7" s="302">
        <v>3285</v>
      </c>
      <c r="D7" s="302">
        <v>3995</v>
      </c>
      <c r="E7" s="302">
        <v>3992</v>
      </c>
      <c r="F7" s="302">
        <v>4394</v>
      </c>
      <c r="G7" s="302">
        <v>4775</v>
      </c>
      <c r="H7" s="302">
        <v>4198</v>
      </c>
      <c r="I7" s="302">
        <v>5303</v>
      </c>
      <c r="J7" s="302">
        <v>5537</v>
      </c>
      <c r="K7" s="302">
        <v>4547</v>
      </c>
      <c r="L7" s="302">
        <v>4764</v>
      </c>
      <c r="M7" s="302">
        <v>5057</v>
      </c>
      <c r="N7" s="302">
        <v>5313</v>
      </c>
      <c r="O7" s="302">
        <v>5211</v>
      </c>
      <c r="P7" s="302">
        <v>4821</v>
      </c>
      <c r="Q7" s="302">
        <v>5165</v>
      </c>
      <c r="R7" s="302">
        <v>5347</v>
      </c>
      <c r="S7" s="11"/>
    </row>
    <row r="8" spans="2:19" ht="15" x14ac:dyDescent="0.25">
      <c r="B8" s="212" t="s">
        <v>2</v>
      </c>
      <c r="C8" s="302">
        <v>6707</v>
      </c>
      <c r="D8" s="302">
        <v>6609</v>
      </c>
      <c r="E8" s="302">
        <v>6480</v>
      </c>
      <c r="F8" s="302">
        <v>7109</v>
      </c>
      <c r="G8" s="302">
        <v>6575</v>
      </c>
      <c r="H8" s="302">
        <v>7430</v>
      </c>
      <c r="I8" s="302">
        <v>7411</v>
      </c>
      <c r="J8" s="302">
        <v>7996</v>
      </c>
      <c r="K8" s="302">
        <v>5867</v>
      </c>
      <c r="L8" s="302">
        <v>6182</v>
      </c>
      <c r="M8" s="302">
        <v>6874</v>
      </c>
      <c r="N8" s="302">
        <v>7259</v>
      </c>
      <c r="O8" s="302">
        <v>6270</v>
      </c>
      <c r="P8" s="302">
        <v>6269</v>
      </c>
      <c r="Q8" s="302">
        <v>6633</v>
      </c>
      <c r="R8" s="302">
        <v>6993</v>
      </c>
      <c r="S8" s="11"/>
    </row>
    <row r="9" spans="2:19" ht="15" x14ac:dyDescent="0.25">
      <c r="B9" s="212" t="s">
        <v>137</v>
      </c>
      <c r="C9" s="295">
        <v>295</v>
      </c>
      <c r="D9" s="295">
        <v>242</v>
      </c>
      <c r="E9" s="295">
        <v>230</v>
      </c>
      <c r="F9" s="295">
        <v>239</v>
      </c>
      <c r="G9" s="295">
        <v>282</v>
      </c>
      <c r="H9" s="295">
        <v>255</v>
      </c>
      <c r="I9" s="295">
        <v>315</v>
      </c>
      <c r="J9" s="295">
        <v>362</v>
      </c>
      <c r="K9" s="295">
        <v>273</v>
      </c>
      <c r="L9" s="295">
        <v>256</v>
      </c>
      <c r="M9" s="295">
        <v>271</v>
      </c>
      <c r="N9" s="295">
        <v>309</v>
      </c>
      <c r="O9" s="295">
        <v>290</v>
      </c>
      <c r="P9" s="295">
        <v>270</v>
      </c>
      <c r="Q9" s="295">
        <v>306</v>
      </c>
      <c r="R9" s="295">
        <v>270</v>
      </c>
      <c r="S9" s="11"/>
    </row>
    <row r="10" spans="2:19" ht="15" x14ac:dyDescent="0.25">
      <c r="B10" s="294" t="s">
        <v>150</v>
      </c>
      <c r="C10" s="303">
        <v>18899</v>
      </c>
      <c r="D10" s="303">
        <v>19433</v>
      </c>
      <c r="E10" s="303">
        <v>19853</v>
      </c>
      <c r="F10" s="303">
        <v>21818</v>
      </c>
      <c r="G10" s="303">
        <v>21011</v>
      </c>
      <c r="H10" s="303">
        <v>21151</v>
      </c>
      <c r="I10" s="303">
        <v>24103</v>
      </c>
      <c r="J10" s="303">
        <v>26359</v>
      </c>
      <c r="K10" s="303">
        <v>21740</v>
      </c>
      <c r="L10" s="303">
        <v>22549</v>
      </c>
      <c r="M10" s="303">
        <v>24461</v>
      </c>
      <c r="N10" s="303">
        <v>25271</v>
      </c>
      <c r="O10" s="303">
        <v>23577</v>
      </c>
      <c r="P10" s="303">
        <v>22489</v>
      </c>
      <c r="Q10" s="303">
        <v>23886</v>
      </c>
      <c r="R10" s="303">
        <v>25523</v>
      </c>
      <c r="S10" s="11"/>
    </row>
    <row r="11" spans="2:19" ht="15" x14ac:dyDescent="0.25">
      <c r="B11" s="293" t="s">
        <v>151</v>
      </c>
      <c r="C11" s="299"/>
      <c r="D11" s="299"/>
      <c r="E11" s="299"/>
      <c r="F11" s="299"/>
      <c r="G11" s="299"/>
      <c r="H11" s="299"/>
      <c r="I11" s="299"/>
      <c r="J11" s="299"/>
      <c r="K11" s="299"/>
      <c r="L11" s="299"/>
      <c r="M11" s="299"/>
      <c r="N11" s="299"/>
      <c r="O11" s="299"/>
      <c r="P11" s="299"/>
      <c r="Q11" s="299"/>
      <c r="R11" s="299"/>
      <c r="S11" s="11"/>
    </row>
    <row r="12" spans="2:19" ht="15" x14ac:dyDescent="0.25">
      <c r="B12" s="212" t="s">
        <v>1</v>
      </c>
      <c r="C12" s="300">
        <v>-0.107</v>
      </c>
      <c r="D12" s="300">
        <v>1.0999999999999999E-2</v>
      </c>
      <c r="E12" s="300">
        <v>6.9000000000000006E-2</v>
      </c>
      <c r="F12" s="300">
        <v>-1.9E-2</v>
      </c>
      <c r="G12" s="300">
        <v>9.2999999999999999E-2</v>
      </c>
      <c r="H12" s="300">
        <v>4.8000000000000001E-2</v>
      </c>
      <c r="I12" s="300">
        <v>0.20599999999999999</v>
      </c>
      <c r="J12" s="300">
        <v>0.29099999999999998</v>
      </c>
      <c r="K12" s="300">
        <v>0.11</v>
      </c>
      <c r="L12" s="300">
        <v>0.246</v>
      </c>
      <c r="M12" s="300">
        <v>0.10299999999999999</v>
      </c>
      <c r="N12" s="300">
        <v>4.7E-2</v>
      </c>
      <c r="O12" s="300">
        <v>0.157</v>
      </c>
      <c r="P12" s="300">
        <v>-3.5999999999999997E-2</v>
      </c>
      <c r="Q12" s="300">
        <v>-2.8000000000000001E-2</v>
      </c>
      <c r="R12" s="300">
        <v>5.3999999999999999E-2</v>
      </c>
      <c r="S12" s="11"/>
    </row>
    <row r="13" spans="2:19" ht="15" x14ac:dyDescent="0.25">
      <c r="B13" s="212" t="s">
        <v>3</v>
      </c>
      <c r="C13" s="300">
        <v>-0.28999999999999998</v>
      </c>
      <c r="D13" s="300">
        <v>-0.122</v>
      </c>
      <c r="E13" s="300">
        <v>8.4000000000000005E-2</v>
      </c>
      <c r="F13" s="300">
        <v>0.161</v>
      </c>
      <c r="G13" s="300">
        <v>8.8999999999999996E-2</v>
      </c>
      <c r="H13" s="300">
        <v>0.13900000000000001</v>
      </c>
      <c r="I13" s="300">
        <v>0.23100000000000001</v>
      </c>
      <c r="J13" s="300">
        <v>0.17299999999999999</v>
      </c>
      <c r="K13" s="300">
        <v>0.29899999999999999</v>
      </c>
      <c r="L13" s="300">
        <v>0.20100000000000001</v>
      </c>
      <c r="M13" s="300">
        <v>0.11899999999999999</v>
      </c>
      <c r="N13" s="300">
        <v>-8.7999999999999995E-2</v>
      </c>
      <c r="O13" s="300">
        <v>-4.3999999999999997E-2</v>
      </c>
      <c r="P13" s="300">
        <v>1.4E-2</v>
      </c>
      <c r="Q13" s="300">
        <v>-5.0999999999999997E-2</v>
      </c>
      <c r="R13" s="300">
        <v>2.8000000000000001E-2</v>
      </c>
      <c r="S13" s="11"/>
    </row>
    <row r="14" spans="2:19" ht="15" x14ac:dyDescent="0.25">
      <c r="B14" s="212" t="s">
        <v>4</v>
      </c>
      <c r="C14" s="300">
        <v>-0.26800000000000002</v>
      </c>
      <c r="D14" s="300">
        <v>6.2E-2</v>
      </c>
      <c r="E14" s="300">
        <v>-6.0999999999999999E-2</v>
      </c>
      <c r="F14" s="300">
        <v>-5.1999999999999998E-2</v>
      </c>
      <c r="G14" s="300">
        <v>0.45300000000000001</v>
      </c>
      <c r="H14" s="300">
        <v>5.0999999999999997E-2</v>
      </c>
      <c r="I14" s="300">
        <v>0.32900000000000001</v>
      </c>
      <c r="J14" s="300">
        <v>0.26</v>
      </c>
      <c r="K14" s="300">
        <v>-4.8000000000000001E-2</v>
      </c>
      <c r="L14" s="300">
        <v>0.13500000000000001</v>
      </c>
      <c r="M14" s="300">
        <v>-4.5999999999999999E-2</v>
      </c>
      <c r="N14" s="300">
        <v>-0.04</v>
      </c>
      <c r="O14" s="300">
        <v>0.14599999999999999</v>
      </c>
      <c r="P14" s="300">
        <v>1.2E-2</v>
      </c>
      <c r="Q14" s="300">
        <v>2.1000000000000001E-2</v>
      </c>
      <c r="R14" s="300">
        <v>6.0000000000000001E-3</v>
      </c>
      <c r="S14" s="11"/>
    </row>
    <row r="15" spans="2:19" ht="15" x14ac:dyDescent="0.25">
      <c r="B15" s="212" t="s">
        <v>2</v>
      </c>
      <c r="C15" s="300">
        <v>0.29499999999999998</v>
      </c>
      <c r="D15" s="300">
        <v>0.313</v>
      </c>
      <c r="E15" s="300">
        <v>4.4999999999999998E-2</v>
      </c>
      <c r="F15" s="300">
        <v>-5.0999999999999997E-2</v>
      </c>
      <c r="G15" s="300">
        <v>-0.02</v>
      </c>
      <c r="H15" s="300">
        <v>0.124</v>
      </c>
      <c r="I15" s="300">
        <v>0.14399999999999999</v>
      </c>
      <c r="J15" s="300">
        <v>0.125</v>
      </c>
      <c r="K15" s="300">
        <v>-0.108</v>
      </c>
      <c r="L15" s="300">
        <v>-0.16800000000000001</v>
      </c>
      <c r="M15" s="300">
        <v>-7.1999999999999995E-2</v>
      </c>
      <c r="N15" s="300">
        <v>-9.1999999999999998E-2</v>
      </c>
      <c r="O15" s="300">
        <v>6.9000000000000006E-2</v>
      </c>
      <c r="P15" s="300">
        <v>1.4E-2</v>
      </c>
      <c r="Q15" s="300">
        <v>-3.5000000000000003E-2</v>
      </c>
      <c r="R15" s="300">
        <v>-3.6999999999999998E-2</v>
      </c>
      <c r="S15" s="11"/>
    </row>
    <row r="16" spans="2:19" ht="15" x14ac:dyDescent="0.25">
      <c r="B16" s="212" t="s">
        <v>137</v>
      </c>
      <c r="C16" s="300">
        <v>3.5000000000000003E-2</v>
      </c>
      <c r="D16" s="300">
        <v>-0.126</v>
      </c>
      <c r="E16" s="300">
        <v>-0.36799999999999999</v>
      </c>
      <c r="F16" s="300">
        <v>-0.34200000000000003</v>
      </c>
      <c r="G16" s="300">
        <v>-4.3999999999999997E-2</v>
      </c>
      <c r="H16" s="300">
        <v>5.3999999999999999E-2</v>
      </c>
      <c r="I16" s="300">
        <v>0.37</v>
      </c>
      <c r="J16" s="300">
        <v>0.51500000000000001</v>
      </c>
      <c r="K16" s="300">
        <v>-3.2000000000000001E-2</v>
      </c>
      <c r="L16" s="300">
        <v>4.0000000000000001E-3</v>
      </c>
      <c r="M16" s="300">
        <v>-0.14000000000000001</v>
      </c>
      <c r="N16" s="300">
        <v>-0.14599999999999999</v>
      </c>
      <c r="O16" s="300">
        <v>6.2E-2</v>
      </c>
      <c r="P16" s="300">
        <v>5.5E-2</v>
      </c>
      <c r="Q16" s="300">
        <v>0.129</v>
      </c>
      <c r="R16" s="300">
        <v>-0.126</v>
      </c>
      <c r="S16" s="11"/>
    </row>
    <row r="17" spans="2:19" ht="15" x14ac:dyDescent="0.25">
      <c r="B17" s="294" t="s">
        <v>152</v>
      </c>
      <c r="C17" s="301">
        <v>-9.5000000000000001E-2</v>
      </c>
      <c r="D17" s="301">
        <v>6.4000000000000001E-2</v>
      </c>
      <c r="E17" s="301">
        <v>1.6E-2</v>
      </c>
      <c r="F17" s="301">
        <v>-1.7000000000000001E-2</v>
      </c>
      <c r="G17" s="301">
        <v>0.112</v>
      </c>
      <c r="H17" s="301">
        <v>8.7999999999999995E-2</v>
      </c>
      <c r="I17" s="301">
        <v>0.214</v>
      </c>
      <c r="J17" s="301">
        <v>0.20799999999999999</v>
      </c>
      <c r="K17" s="301">
        <v>3.5000000000000003E-2</v>
      </c>
      <c r="L17" s="301">
        <v>6.6000000000000003E-2</v>
      </c>
      <c r="M17" s="301">
        <v>1.4999999999999999E-2</v>
      </c>
      <c r="N17" s="301">
        <v>-4.1000000000000002E-2</v>
      </c>
      <c r="O17" s="301">
        <v>8.5000000000000006E-2</v>
      </c>
      <c r="P17" s="301">
        <v>-3.0000000000000001E-3</v>
      </c>
      <c r="Q17" s="301">
        <v>-2.4E-2</v>
      </c>
      <c r="R17" s="301">
        <v>0.01</v>
      </c>
      <c r="S17" s="11"/>
    </row>
    <row r="18" spans="2:19" ht="15" x14ac:dyDescent="0.25">
      <c r="B18" s="293" t="s">
        <v>153</v>
      </c>
      <c r="C18" s="299"/>
      <c r="D18" s="299"/>
      <c r="E18" s="299"/>
      <c r="F18" s="299"/>
      <c r="G18" s="299"/>
      <c r="H18" s="299"/>
      <c r="I18" s="299"/>
      <c r="J18" s="299"/>
      <c r="K18" s="299"/>
      <c r="L18" s="299"/>
      <c r="M18" s="299"/>
      <c r="N18" s="299"/>
      <c r="O18" s="299"/>
      <c r="P18" s="299"/>
      <c r="Q18" s="299"/>
      <c r="R18" s="299"/>
      <c r="S18" s="11"/>
    </row>
    <row r="19" spans="2:19" ht="15" x14ac:dyDescent="0.25">
      <c r="B19" s="212" t="s">
        <v>1</v>
      </c>
      <c r="C19" s="300">
        <v>0.255</v>
      </c>
      <c r="D19" s="300">
        <v>0.26300000000000001</v>
      </c>
      <c r="E19" s="300">
        <v>0.27100000000000002</v>
      </c>
      <c r="F19" s="300">
        <v>0.25600000000000001</v>
      </c>
      <c r="G19" s="300">
        <v>0.27700000000000002</v>
      </c>
      <c r="H19" s="300">
        <v>0.26900000000000002</v>
      </c>
      <c r="I19" s="300">
        <v>0.28999999999999998</v>
      </c>
      <c r="J19" s="300">
        <v>0.29699999999999999</v>
      </c>
      <c r="K19" s="300">
        <v>0.29899999999999999</v>
      </c>
      <c r="L19" s="300">
        <v>0.317</v>
      </c>
      <c r="M19" s="300">
        <v>0.318</v>
      </c>
      <c r="N19" s="300">
        <v>0.32700000000000001</v>
      </c>
      <c r="O19" s="300">
        <v>0.32100000000000001</v>
      </c>
      <c r="P19" s="300">
        <v>0.307</v>
      </c>
      <c r="Q19" s="300">
        <v>0.317</v>
      </c>
      <c r="R19" s="300">
        <v>0.34200000000000003</v>
      </c>
      <c r="S19" s="11"/>
    </row>
    <row r="20" spans="2:19" ht="15" x14ac:dyDescent="0.25">
      <c r="B20" s="212" t="s">
        <v>3</v>
      </c>
      <c r="C20" s="300">
        <v>0.189</v>
      </c>
      <c r="D20" s="300">
        <v>0.17599999999999999</v>
      </c>
      <c r="E20" s="300">
        <v>0.184</v>
      </c>
      <c r="F20" s="300">
        <v>0.19800000000000001</v>
      </c>
      <c r="G20" s="300">
        <v>0.183</v>
      </c>
      <c r="H20" s="300">
        <v>0.184</v>
      </c>
      <c r="I20" s="300">
        <v>0.186</v>
      </c>
      <c r="J20" s="300">
        <v>0.19400000000000001</v>
      </c>
      <c r="K20" s="300">
        <v>0.23</v>
      </c>
      <c r="L20" s="300">
        <v>0.20599999999999999</v>
      </c>
      <c r="M20" s="300">
        <v>0.20499999999999999</v>
      </c>
      <c r="N20" s="300">
        <v>0.184</v>
      </c>
      <c r="O20" s="300">
        <v>0.20100000000000001</v>
      </c>
      <c r="P20" s="300">
        <v>0.20799999999999999</v>
      </c>
      <c r="Q20" s="300">
        <v>0.19700000000000001</v>
      </c>
      <c r="R20" s="300">
        <v>0.185</v>
      </c>
      <c r="S20" s="11"/>
    </row>
    <row r="21" spans="2:19" ht="15" x14ac:dyDescent="0.25">
      <c r="B21" s="212" t="s">
        <v>4</v>
      </c>
      <c r="C21" s="300">
        <v>0.19400000000000001</v>
      </c>
      <c r="D21" s="300">
        <v>0.22900000000000001</v>
      </c>
      <c r="E21" s="300">
        <v>0.224</v>
      </c>
      <c r="F21" s="300">
        <v>0.222</v>
      </c>
      <c r="G21" s="300">
        <v>0.254</v>
      </c>
      <c r="H21" s="300">
        <v>0.222</v>
      </c>
      <c r="I21" s="300">
        <v>0.247</v>
      </c>
      <c r="J21" s="300">
        <v>0.23599999999999999</v>
      </c>
      <c r="K21" s="300">
        <v>0.23499999999999999</v>
      </c>
      <c r="L21" s="300">
        <v>0.23200000000000001</v>
      </c>
      <c r="M21" s="300">
        <v>0.221</v>
      </c>
      <c r="N21" s="300">
        <v>0.222</v>
      </c>
      <c r="O21" s="300">
        <v>0.23</v>
      </c>
      <c r="P21" s="300">
        <v>0.221</v>
      </c>
      <c r="Q21" s="300">
        <v>0.223</v>
      </c>
      <c r="R21" s="300">
        <v>0.216</v>
      </c>
      <c r="S21" s="11"/>
    </row>
    <row r="22" spans="2:19" ht="15" x14ac:dyDescent="0.25">
      <c r="B22" s="212" t="s">
        <v>2</v>
      </c>
      <c r="C22" s="300">
        <v>0.375</v>
      </c>
      <c r="D22" s="300">
        <v>0.35799999999999998</v>
      </c>
      <c r="E22" s="300">
        <v>0.34300000000000003</v>
      </c>
      <c r="F22" s="300">
        <v>0.33800000000000002</v>
      </c>
      <c r="G22" s="300">
        <v>0.32800000000000001</v>
      </c>
      <c r="H22" s="300">
        <v>0.36799999999999999</v>
      </c>
      <c r="I22" s="300">
        <v>0.32200000000000001</v>
      </c>
      <c r="J22" s="300">
        <v>0.31900000000000001</v>
      </c>
      <c r="K22" s="300">
        <v>0.28299999999999997</v>
      </c>
      <c r="L22" s="300">
        <v>0.28699999999999998</v>
      </c>
      <c r="M22" s="300">
        <v>0.29499999999999998</v>
      </c>
      <c r="N22" s="300">
        <v>0.30099999999999999</v>
      </c>
      <c r="O22" s="300">
        <v>0.27800000000000002</v>
      </c>
      <c r="P22" s="300">
        <v>0.28999999999999998</v>
      </c>
      <c r="Q22" s="300">
        <v>0.28899999999999998</v>
      </c>
      <c r="R22" s="300">
        <v>0.28499999999999998</v>
      </c>
      <c r="S22" s="11"/>
    </row>
    <row r="23" spans="2:19" ht="15" x14ac:dyDescent="0.25">
      <c r="B23" s="212" t="s">
        <v>137</v>
      </c>
      <c r="C23" s="300">
        <v>0.104</v>
      </c>
      <c r="D23" s="300">
        <v>0.123</v>
      </c>
      <c r="E23" s="300">
        <v>0.115</v>
      </c>
      <c r="F23" s="300">
        <v>0.108</v>
      </c>
      <c r="G23" s="300">
        <v>0.13400000000000001</v>
      </c>
      <c r="H23" s="300">
        <v>0.12</v>
      </c>
      <c r="I23" s="300">
        <v>0.13100000000000001</v>
      </c>
      <c r="J23" s="300">
        <v>0.13800000000000001</v>
      </c>
      <c r="K23" s="300">
        <v>0.126</v>
      </c>
      <c r="L23" s="300">
        <v>0.114</v>
      </c>
      <c r="M23" s="300">
        <v>0.112</v>
      </c>
      <c r="N23" s="300">
        <v>0.123</v>
      </c>
      <c r="O23" s="300">
        <v>0.123</v>
      </c>
      <c r="P23" s="300">
        <v>0.12</v>
      </c>
      <c r="Q23" s="300">
        <v>0.128</v>
      </c>
      <c r="R23" s="300">
        <v>0.106</v>
      </c>
      <c r="S23" s="11"/>
    </row>
    <row r="24" spans="2:19" ht="15" x14ac:dyDescent="0.25">
      <c r="B24" s="296" t="s">
        <v>154</v>
      </c>
      <c r="C24" s="308">
        <v>1E-3</v>
      </c>
      <c r="D24" s="308">
        <v>5.0000000000000001E-3</v>
      </c>
      <c r="E24" s="308">
        <v>3.0000000000000001E-3</v>
      </c>
      <c r="F24" s="308">
        <v>1.6E-2</v>
      </c>
      <c r="G24" s="308">
        <v>5.0000000000000001E-3</v>
      </c>
      <c r="H24" s="308">
        <v>5.0000000000000001E-3</v>
      </c>
      <c r="I24" s="308">
        <v>5.0000000000000001E-3</v>
      </c>
      <c r="J24" s="308">
        <v>5.0000000000000001E-3</v>
      </c>
      <c r="K24" s="308">
        <v>6.0000000000000001E-3</v>
      </c>
      <c r="L24" s="308">
        <v>6.0000000000000001E-3</v>
      </c>
      <c r="M24" s="308">
        <v>6.0000000000000001E-3</v>
      </c>
      <c r="N24" s="308">
        <v>8.0000000000000002E-3</v>
      </c>
      <c r="O24" s="308">
        <v>8.0000000000000002E-3</v>
      </c>
      <c r="P24" s="308">
        <v>8.9999999999999993E-3</v>
      </c>
      <c r="Q24" s="308">
        <v>7.0000000000000001E-3</v>
      </c>
      <c r="R24" s="308">
        <v>6.0000000000000001E-3</v>
      </c>
      <c r="S24" s="11"/>
    </row>
    <row r="25" spans="2:19" ht="15" x14ac:dyDescent="0.25">
      <c r="B25" s="297" t="s">
        <v>379</v>
      </c>
      <c r="C25" s="309"/>
      <c r="D25" s="309"/>
      <c r="E25" s="309"/>
      <c r="F25" s="309"/>
      <c r="G25" s="309"/>
      <c r="H25" s="309"/>
      <c r="I25" s="309"/>
      <c r="J25" s="309"/>
      <c r="K25" s="309"/>
      <c r="L25" s="309"/>
      <c r="M25" s="309"/>
      <c r="N25" s="309"/>
      <c r="O25" s="309"/>
      <c r="P25" s="309"/>
      <c r="Q25" s="309"/>
      <c r="R25" s="309"/>
      <c r="S25" s="11"/>
    </row>
    <row r="26" spans="2:19" ht="15" x14ac:dyDescent="0.25">
      <c r="B26" s="168"/>
      <c r="C26" s="8"/>
      <c r="D26" s="8"/>
      <c r="E26" s="8"/>
      <c r="F26" s="8"/>
      <c r="G26" s="8"/>
      <c r="H26" s="8"/>
      <c r="I26" s="8"/>
      <c r="J26" s="8"/>
      <c r="K26" s="8"/>
      <c r="L26" s="8"/>
      <c r="M26" s="8"/>
      <c r="N26" s="8"/>
      <c r="O26" s="8"/>
      <c r="P26" s="8"/>
      <c r="Q26" s="8"/>
      <c r="R26" s="8"/>
    </row>
    <row r="27" spans="2:19" ht="15" x14ac:dyDescent="0.25">
      <c r="B27" s="168"/>
      <c r="C27" s="8"/>
      <c r="D27" s="8"/>
      <c r="E27" s="8"/>
      <c r="F27" s="8"/>
      <c r="G27" s="8"/>
      <c r="H27" s="8"/>
      <c r="I27" s="8"/>
      <c r="J27" s="8"/>
      <c r="K27" s="8"/>
      <c r="L27" s="8"/>
      <c r="M27" s="8"/>
      <c r="N27" s="8"/>
      <c r="O27" s="8"/>
      <c r="P27" s="8"/>
      <c r="Q27" s="8"/>
      <c r="R27" s="8"/>
    </row>
    <row r="28" spans="2:19" ht="15" x14ac:dyDescent="0.25">
      <c r="B28" s="168"/>
      <c r="C28" s="8"/>
      <c r="D28" s="8"/>
      <c r="E28" s="8"/>
      <c r="F28" s="8"/>
      <c r="G28" s="8"/>
      <c r="H28" s="8"/>
      <c r="I28" s="8"/>
      <c r="J28" s="8"/>
      <c r="K28" s="8"/>
      <c r="L28" s="8"/>
      <c r="M28" s="8"/>
      <c r="N28" s="8"/>
      <c r="O28" s="8"/>
      <c r="P28" s="8"/>
      <c r="Q28" s="8"/>
      <c r="R28" s="8"/>
    </row>
    <row r="29" spans="2:19" ht="15" x14ac:dyDescent="0.25">
      <c r="B29" s="174"/>
    </row>
  </sheetData>
  <printOptions horizontalCentered="1"/>
  <pageMargins left="0.7" right="0.7" top="0.75" bottom="0.75" header="0.3" footer="0.3"/>
  <pageSetup scale="50" fitToHeight="0" orientation="portrait" r:id="rId1"/>
  <colBreaks count="1" manualBreakCount="1">
    <brk id="18"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zoomScaleNormal="100" zoomScaleSheetLayoutView="100" workbookViewId="0">
      <selection activeCell="B15" sqref="B15:C15"/>
    </sheetView>
  </sheetViews>
  <sheetFormatPr defaultColWidth="9.1796875" defaultRowHeight="14.5" x14ac:dyDescent="0.35"/>
  <cols>
    <col min="1" max="1" width="9.1796875" style="163"/>
    <col min="2" max="2" width="45.453125" style="6" customWidth="1"/>
    <col min="3" max="13" width="12.7265625" style="130" customWidth="1"/>
    <col min="14" max="16384" width="9.1796875" style="6"/>
  </cols>
  <sheetData>
    <row r="1" spans="1:18" s="163" customFormat="1" ht="14.5" customHeight="1" x14ac:dyDescent="0.25">
      <c r="B1" s="314"/>
      <c r="C1" s="315"/>
      <c r="D1" s="315"/>
      <c r="E1" s="315"/>
      <c r="F1" s="315"/>
      <c r="G1" s="319"/>
      <c r="H1" s="319"/>
      <c r="I1" s="319"/>
      <c r="J1" s="319"/>
      <c r="K1" s="319"/>
      <c r="L1" s="319"/>
      <c r="M1" s="319"/>
    </row>
    <row r="2" spans="1:18" customFormat="1" ht="15" x14ac:dyDescent="0.25">
      <c r="A2" s="162"/>
      <c r="B2" s="312" t="s">
        <v>172</v>
      </c>
      <c r="C2" s="309"/>
      <c r="D2" s="309"/>
      <c r="E2" s="309"/>
      <c r="F2" s="309"/>
      <c r="G2" s="309"/>
      <c r="H2" s="309"/>
      <c r="I2" s="309"/>
      <c r="J2" s="309"/>
      <c r="K2" s="309"/>
      <c r="L2" s="309"/>
      <c r="M2" s="309"/>
      <c r="N2" s="11"/>
    </row>
    <row r="3" spans="1:18" customFormat="1" ht="15" x14ac:dyDescent="0.25">
      <c r="A3" s="162"/>
      <c r="B3" s="292"/>
      <c r="C3" s="298" t="s">
        <v>166</v>
      </c>
      <c r="D3" s="298" t="s">
        <v>167</v>
      </c>
      <c r="E3" s="298" t="s">
        <v>168</v>
      </c>
      <c r="F3" s="298" t="s">
        <v>169</v>
      </c>
      <c r="G3" s="298" t="s">
        <v>158</v>
      </c>
      <c r="H3" s="298" t="s">
        <v>159</v>
      </c>
      <c r="I3" s="298" t="s">
        <v>160</v>
      </c>
      <c r="J3" s="298" t="s">
        <v>120</v>
      </c>
      <c r="K3" s="298" t="s">
        <v>121</v>
      </c>
      <c r="L3" s="298" t="s">
        <v>122</v>
      </c>
      <c r="M3" s="298" t="s">
        <v>123</v>
      </c>
      <c r="N3" s="11"/>
    </row>
    <row r="4" spans="1:18" customFormat="1" ht="15" x14ac:dyDescent="0.25">
      <c r="A4" s="162"/>
      <c r="B4" s="212" t="s">
        <v>4</v>
      </c>
      <c r="C4" s="295">
        <v>300</v>
      </c>
      <c r="D4" s="295">
        <v>320</v>
      </c>
      <c r="E4" s="295">
        <v>260</v>
      </c>
      <c r="F4" s="295">
        <v>270</v>
      </c>
      <c r="G4" s="295">
        <v>279</v>
      </c>
      <c r="H4" s="295">
        <v>254</v>
      </c>
      <c r="I4" s="295">
        <v>256</v>
      </c>
      <c r="J4" s="295">
        <v>256</v>
      </c>
      <c r="K4" s="295">
        <v>257</v>
      </c>
      <c r="L4" s="295">
        <v>260</v>
      </c>
      <c r="M4" s="295">
        <v>262</v>
      </c>
      <c r="N4" s="28"/>
      <c r="Q4" s="20"/>
    </row>
    <row r="5" spans="1:18" customFormat="1" ht="15" x14ac:dyDescent="0.25">
      <c r="A5" s="162"/>
      <c r="B5" s="212" t="s">
        <v>170</v>
      </c>
      <c r="C5" s="295">
        <v>192</v>
      </c>
      <c r="D5" s="295">
        <v>251</v>
      </c>
      <c r="E5" s="295">
        <v>238</v>
      </c>
      <c r="F5" s="295">
        <v>238</v>
      </c>
      <c r="G5" s="295">
        <v>296</v>
      </c>
      <c r="H5" s="295">
        <v>310</v>
      </c>
      <c r="I5" s="295">
        <v>363</v>
      </c>
      <c r="J5" s="295">
        <v>317</v>
      </c>
      <c r="K5" s="295">
        <v>387</v>
      </c>
      <c r="L5" s="295">
        <v>319</v>
      </c>
      <c r="M5" s="295">
        <v>282</v>
      </c>
      <c r="N5" s="28"/>
      <c r="O5" s="21"/>
      <c r="Q5" s="20"/>
      <c r="R5" s="21"/>
    </row>
    <row r="6" spans="1:18" customFormat="1" ht="15" x14ac:dyDescent="0.25">
      <c r="A6" s="162"/>
      <c r="B6" s="212" t="s">
        <v>144</v>
      </c>
      <c r="C6" s="295">
        <v>158</v>
      </c>
      <c r="D6" s="295">
        <v>180</v>
      </c>
      <c r="E6" s="295">
        <v>194</v>
      </c>
      <c r="F6" s="295">
        <v>166</v>
      </c>
      <c r="G6" s="295">
        <v>193</v>
      </c>
      <c r="H6" s="295">
        <v>199</v>
      </c>
      <c r="I6" s="295">
        <v>228</v>
      </c>
      <c r="J6" s="316" t="s">
        <v>171</v>
      </c>
      <c r="K6" s="316" t="s">
        <v>171</v>
      </c>
      <c r="L6" s="316" t="s">
        <v>171</v>
      </c>
      <c r="M6" s="316" t="s">
        <v>171</v>
      </c>
      <c r="N6" s="28"/>
      <c r="O6" s="21"/>
      <c r="Q6" s="20"/>
      <c r="R6" s="21"/>
    </row>
    <row r="7" spans="1:18" customFormat="1" ht="15" x14ac:dyDescent="0.25">
      <c r="A7" s="162"/>
      <c r="B7" s="212" t="s">
        <v>145</v>
      </c>
      <c r="C7" s="295">
        <v>369</v>
      </c>
      <c r="D7" s="295">
        <v>375</v>
      </c>
      <c r="E7" s="295">
        <v>379</v>
      </c>
      <c r="F7" s="295">
        <v>374</v>
      </c>
      <c r="G7" s="295">
        <v>520</v>
      </c>
      <c r="H7" s="295">
        <v>568</v>
      </c>
      <c r="I7" s="295">
        <v>589</v>
      </c>
      <c r="J7" s="295">
        <v>554</v>
      </c>
      <c r="K7" s="295">
        <v>511</v>
      </c>
      <c r="L7" s="295">
        <v>509</v>
      </c>
      <c r="M7" s="295">
        <v>560</v>
      </c>
      <c r="N7" s="28"/>
      <c r="O7" s="21"/>
      <c r="Q7" s="20"/>
      <c r="R7" s="21"/>
    </row>
    <row r="8" spans="1:18" customFormat="1" ht="15" x14ac:dyDescent="0.25">
      <c r="A8" s="162"/>
      <c r="B8" s="317" t="s">
        <v>173</v>
      </c>
      <c r="C8" s="318"/>
      <c r="D8" s="318"/>
      <c r="E8" s="318"/>
      <c r="F8" s="318"/>
      <c r="G8" s="318"/>
      <c r="H8" s="318"/>
      <c r="I8" s="318"/>
      <c r="J8" s="318"/>
      <c r="K8" s="318"/>
      <c r="L8" s="318"/>
      <c r="M8" s="318"/>
      <c r="N8" s="11"/>
    </row>
    <row r="9" spans="1:18" customFormat="1" ht="15" x14ac:dyDescent="0.25">
      <c r="A9" s="162"/>
      <c r="B9" s="113"/>
      <c r="C9" s="318" t="s">
        <v>166</v>
      </c>
      <c r="D9" s="318" t="s">
        <v>167</v>
      </c>
      <c r="E9" s="318" t="s">
        <v>168</v>
      </c>
      <c r="F9" s="318" t="s">
        <v>169</v>
      </c>
      <c r="G9" s="318" t="s">
        <v>158</v>
      </c>
      <c r="H9" s="318" t="s">
        <v>159</v>
      </c>
      <c r="I9" s="318" t="s">
        <v>160</v>
      </c>
      <c r="J9" s="318" t="s">
        <v>120</v>
      </c>
      <c r="K9" s="318" t="s">
        <v>121</v>
      </c>
      <c r="L9" s="318" t="s">
        <v>122</v>
      </c>
      <c r="M9" s="318" t="s">
        <v>123</v>
      </c>
      <c r="N9" s="11"/>
    </row>
    <row r="10" spans="1:18" customFormat="1" ht="15" x14ac:dyDescent="0.25">
      <c r="A10" s="162"/>
      <c r="B10" s="212" t="s">
        <v>4</v>
      </c>
      <c r="C10" s="300">
        <v>0.22800000000000001</v>
      </c>
      <c r="D10" s="300">
        <v>0.23699999999999999</v>
      </c>
      <c r="E10" s="300">
        <v>0.20300000000000001</v>
      </c>
      <c r="F10" s="300">
        <v>0.24399999999999999</v>
      </c>
      <c r="G10" s="300">
        <v>0.20899999999999999</v>
      </c>
      <c r="H10" s="300">
        <v>0.20699999999999999</v>
      </c>
      <c r="I10" s="300">
        <v>0.23499999999999999</v>
      </c>
      <c r="J10" s="300">
        <v>0.21299999999999999</v>
      </c>
      <c r="K10" s="300">
        <v>0.17299999999999999</v>
      </c>
      <c r="L10" s="300">
        <v>0.17</v>
      </c>
      <c r="M10" s="300">
        <v>0.17599999999999999</v>
      </c>
      <c r="N10" s="11"/>
    </row>
    <row r="11" spans="1:18" customFormat="1" ht="15" x14ac:dyDescent="0.25">
      <c r="A11" s="162"/>
      <c r="B11" s="212" t="s">
        <v>170</v>
      </c>
      <c r="C11" s="300">
        <v>0.14799999999999999</v>
      </c>
      <c r="D11" s="300">
        <v>0.25900000000000001</v>
      </c>
      <c r="E11" s="300">
        <v>0.218</v>
      </c>
      <c r="F11" s="300">
        <v>0.219</v>
      </c>
      <c r="G11" s="300">
        <v>0.312</v>
      </c>
      <c r="H11" s="300">
        <v>0.35399999999999998</v>
      </c>
      <c r="I11" s="300">
        <v>0.41</v>
      </c>
      <c r="J11" s="300">
        <v>0.26200000000000001</v>
      </c>
      <c r="K11" s="300">
        <v>0.36899999999999999</v>
      </c>
      <c r="L11" s="300">
        <v>0.34</v>
      </c>
      <c r="M11" s="300">
        <v>0.217</v>
      </c>
      <c r="N11" s="11"/>
    </row>
    <row r="12" spans="1:18" customFormat="1" ht="15" x14ac:dyDescent="0.25">
      <c r="A12" s="162"/>
      <c r="B12" s="212" t="s">
        <v>144</v>
      </c>
      <c r="C12" s="300">
        <v>0.121</v>
      </c>
      <c r="D12" s="300">
        <v>0.17299999999999999</v>
      </c>
      <c r="E12" s="300">
        <v>0.214</v>
      </c>
      <c r="F12" s="300">
        <v>0.151</v>
      </c>
      <c r="G12" s="300">
        <v>0.16200000000000001</v>
      </c>
      <c r="H12" s="300">
        <v>0.182</v>
      </c>
      <c r="I12" s="300">
        <v>0.20100000000000001</v>
      </c>
      <c r="J12" s="316" t="s">
        <v>171</v>
      </c>
      <c r="K12" s="316" t="s">
        <v>171</v>
      </c>
      <c r="L12" s="316" t="s">
        <v>171</v>
      </c>
      <c r="M12" s="316" t="s">
        <v>171</v>
      </c>
      <c r="N12" s="11"/>
    </row>
    <row r="13" spans="1:18" customFormat="1" ht="15" x14ac:dyDescent="0.25">
      <c r="A13" s="162"/>
      <c r="B13" s="296" t="s">
        <v>145</v>
      </c>
      <c r="C13" s="308">
        <v>0.25700000000000001</v>
      </c>
      <c r="D13" s="308">
        <v>0.246</v>
      </c>
      <c r="E13" s="308">
        <v>0.28100000000000003</v>
      </c>
      <c r="F13" s="308">
        <v>0.26200000000000001</v>
      </c>
      <c r="G13" s="308">
        <v>0.27700000000000002</v>
      </c>
      <c r="H13" s="308">
        <v>0.32100000000000001</v>
      </c>
      <c r="I13" s="308">
        <v>0.316</v>
      </c>
      <c r="J13" s="308">
        <v>0.28599999999999998</v>
      </c>
      <c r="K13" s="308">
        <v>0.254</v>
      </c>
      <c r="L13" s="308">
        <v>0.28899999999999998</v>
      </c>
      <c r="M13" s="308">
        <v>0.32100000000000001</v>
      </c>
      <c r="N13" s="11"/>
    </row>
    <row r="14" spans="1:18" customFormat="1" ht="15" x14ac:dyDescent="0.25">
      <c r="A14" s="162"/>
      <c r="B14" s="314" t="s">
        <v>380</v>
      </c>
      <c r="C14" s="309"/>
      <c r="D14" s="309"/>
      <c r="E14" s="309"/>
      <c r="F14" s="309"/>
      <c r="G14" s="309"/>
      <c r="H14" s="309"/>
      <c r="I14" s="309"/>
      <c r="J14" s="309"/>
      <c r="K14" s="309"/>
      <c r="L14" s="309"/>
      <c r="M14" s="309"/>
      <c r="N14" s="11"/>
    </row>
    <row r="15" spans="1:18" ht="15" x14ac:dyDescent="0.25">
      <c r="B15" s="342"/>
      <c r="C15" s="342"/>
      <c r="D15" s="320"/>
      <c r="E15" s="320"/>
      <c r="F15" s="320"/>
      <c r="G15" s="320"/>
      <c r="H15" s="320"/>
      <c r="I15" s="320"/>
      <c r="J15" s="320"/>
      <c r="K15" s="320"/>
      <c r="L15" s="320"/>
      <c r="M15" s="320"/>
      <c r="N15" s="23"/>
    </row>
    <row r="16" spans="1:18" ht="15" x14ac:dyDescent="0.25">
      <c r="B16" s="342"/>
      <c r="C16" s="342"/>
      <c r="D16" s="321"/>
      <c r="E16" s="321"/>
      <c r="F16" s="321"/>
      <c r="G16" s="321"/>
      <c r="H16" s="321"/>
      <c r="I16" s="321"/>
      <c r="J16" s="321"/>
      <c r="K16" s="321"/>
      <c r="L16" s="321"/>
      <c r="M16" s="321"/>
      <c r="N16" s="23"/>
    </row>
    <row r="17" spans="2:14" ht="15" x14ac:dyDescent="0.25">
      <c r="G17" s="321"/>
      <c r="H17" s="321"/>
      <c r="I17" s="321"/>
      <c r="J17" s="321"/>
      <c r="K17" s="321"/>
      <c r="L17" s="321"/>
      <c r="M17" s="321"/>
      <c r="N17" s="23"/>
    </row>
    <row r="18" spans="2:14" ht="14.5" customHeight="1" x14ac:dyDescent="0.25">
      <c r="B18" s="341"/>
      <c r="C18" s="341"/>
      <c r="D18" s="321"/>
      <c r="E18" s="321"/>
      <c r="F18" s="321"/>
      <c r="G18" s="321"/>
      <c r="H18" s="321"/>
      <c r="I18" s="321"/>
      <c r="J18" s="321"/>
      <c r="K18" s="321"/>
      <c r="L18" s="321"/>
      <c r="M18" s="321"/>
      <c r="N18" s="23"/>
    </row>
    <row r="19" spans="2:14" ht="15" x14ac:dyDescent="0.25">
      <c r="B19" s="343"/>
      <c r="C19" s="343"/>
      <c r="D19" s="322"/>
      <c r="E19" s="322"/>
      <c r="F19" s="322"/>
      <c r="G19" s="322"/>
      <c r="H19" s="322"/>
      <c r="I19" s="322"/>
      <c r="J19" s="322"/>
      <c r="K19" s="322"/>
      <c r="L19" s="322"/>
      <c r="M19" s="322"/>
      <c r="N19" s="23"/>
    </row>
    <row r="20" spans="2:14" ht="15" x14ac:dyDescent="0.25">
      <c r="B20" s="341"/>
      <c r="C20" s="341"/>
      <c r="D20" s="321"/>
      <c r="E20" s="321"/>
      <c r="F20" s="321"/>
      <c r="G20" s="321"/>
      <c r="H20" s="321"/>
      <c r="I20" s="321"/>
      <c r="J20" s="321"/>
      <c r="K20" s="321"/>
      <c r="L20" s="321"/>
      <c r="M20" s="321"/>
      <c r="N20" s="23"/>
    </row>
    <row r="21" spans="2:14" ht="15" x14ac:dyDescent="0.25">
      <c r="B21" s="341"/>
      <c r="C21" s="341"/>
      <c r="D21" s="321"/>
      <c r="E21" s="321"/>
      <c r="F21" s="321"/>
      <c r="G21" s="321"/>
      <c r="H21" s="321"/>
      <c r="I21" s="321"/>
      <c r="J21" s="321"/>
      <c r="K21" s="321"/>
      <c r="L21" s="321"/>
      <c r="M21" s="321"/>
      <c r="N21" s="23"/>
    </row>
    <row r="22" spans="2:14" ht="15" x14ac:dyDescent="0.25">
      <c r="B22" s="341"/>
      <c r="C22" s="341"/>
      <c r="D22" s="321"/>
      <c r="E22" s="321"/>
      <c r="F22" s="321"/>
      <c r="G22" s="321"/>
      <c r="H22" s="321"/>
      <c r="I22" s="321"/>
      <c r="J22" s="323"/>
      <c r="K22" s="323"/>
      <c r="L22" s="323"/>
      <c r="M22" s="323"/>
      <c r="N22" s="23"/>
    </row>
    <row r="23" spans="2:14" ht="15" x14ac:dyDescent="0.25">
      <c r="B23" s="341"/>
      <c r="C23" s="341"/>
      <c r="D23" s="321"/>
      <c r="E23" s="321"/>
      <c r="F23" s="321"/>
      <c r="G23" s="321"/>
      <c r="H23" s="321"/>
      <c r="I23" s="321"/>
      <c r="J23" s="321"/>
      <c r="K23" s="321"/>
      <c r="L23" s="321"/>
      <c r="M23" s="321"/>
      <c r="N23" s="23"/>
    </row>
    <row r="24" spans="2:14" ht="15" x14ac:dyDescent="0.25">
      <c r="B24" s="341"/>
      <c r="C24" s="341"/>
      <c r="D24" s="321"/>
      <c r="E24" s="321"/>
      <c r="F24" s="321"/>
      <c r="G24" s="321"/>
      <c r="H24" s="321"/>
      <c r="I24" s="321"/>
      <c r="J24" s="321"/>
      <c r="K24" s="321"/>
      <c r="L24" s="321"/>
      <c r="M24" s="321"/>
      <c r="N24" s="23"/>
    </row>
    <row r="25" spans="2:14" ht="15" x14ac:dyDescent="0.25">
      <c r="B25" s="26"/>
      <c r="C25" s="322"/>
      <c r="D25" s="322"/>
      <c r="E25" s="322"/>
      <c r="F25" s="322"/>
      <c r="G25" s="322"/>
      <c r="H25" s="322"/>
      <c r="I25" s="322"/>
      <c r="J25" s="322"/>
      <c r="K25" s="322"/>
      <c r="L25" s="322"/>
      <c r="M25" s="322"/>
      <c r="N25" s="23"/>
    </row>
  </sheetData>
  <mergeCells count="9">
    <mergeCell ref="B22:C22"/>
    <mergeCell ref="B21:C21"/>
    <mergeCell ref="B24:C24"/>
    <mergeCell ref="B23:C23"/>
    <mergeCell ref="B15:C15"/>
    <mergeCell ref="B16:C16"/>
    <mergeCell ref="B20:C20"/>
    <mergeCell ref="B19:C19"/>
    <mergeCell ref="B18:C18"/>
  </mergeCells>
  <pageMargins left="0.7" right="0.7" top="0.75" bottom="0.75" header="0.3" footer="0.3"/>
  <pageSetup scale="73" orientation="portrait" r:id="rId1"/>
  <colBreaks count="1" manualBreakCount="1">
    <brk id="13"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39"/>
  <sheetViews>
    <sheetView zoomScale="80" zoomScaleNormal="80" workbookViewId="0">
      <pane ySplit="4" topLeftCell="A365" activePane="bottomLeft" state="frozen"/>
      <selection pane="bottomLeft" activeCell="G438" sqref="G438"/>
    </sheetView>
  </sheetViews>
  <sheetFormatPr defaultRowHeight="14.5" x14ac:dyDescent="0.35"/>
  <cols>
    <col min="1" max="1" width="18.26953125" bestFit="1" customWidth="1"/>
    <col min="2" max="10" width="22.1796875" bestFit="1" customWidth="1"/>
    <col min="11" max="11" width="23.1796875" customWidth="1"/>
    <col min="12" max="31" width="23.1796875" bestFit="1" customWidth="1"/>
  </cols>
  <sheetData>
    <row r="1" spans="1:31" s="29" customFormat="1" ht="18.649999999999999" x14ac:dyDescent="0.45">
      <c r="A1" s="109" t="s">
        <v>269</v>
      </c>
    </row>
    <row r="2" spans="1:31" s="29" customFormat="1" ht="6" customHeight="1" thickBot="1" x14ac:dyDescent="0.4">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1:31" s="29" customFormat="1" ht="6" customHeight="1" thickTop="1" x14ac:dyDescent="0.35">
      <c r="A3" s="4"/>
    </row>
    <row r="4" spans="1:31" x14ac:dyDescent="0.35">
      <c r="A4" s="27" t="s">
        <v>177</v>
      </c>
      <c r="B4" s="130" t="s">
        <v>178</v>
      </c>
      <c r="C4" s="130" t="s">
        <v>179</v>
      </c>
      <c r="D4" s="130" t="s">
        <v>180</v>
      </c>
      <c r="E4" s="130" t="s">
        <v>181</v>
      </c>
      <c r="F4" s="130" t="s">
        <v>182</v>
      </c>
      <c r="G4" s="130" t="s">
        <v>183</v>
      </c>
      <c r="H4" s="130" t="s">
        <v>184</v>
      </c>
      <c r="I4" s="130" t="s">
        <v>185</v>
      </c>
      <c r="J4" s="130" t="s">
        <v>186</v>
      </c>
      <c r="K4" s="130" t="s">
        <v>187</v>
      </c>
      <c r="L4" s="130" t="s">
        <v>188</v>
      </c>
      <c r="M4" s="130" t="s">
        <v>189</v>
      </c>
      <c r="N4" s="130" t="s">
        <v>190</v>
      </c>
      <c r="O4" s="130" t="s">
        <v>191</v>
      </c>
      <c r="P4" s="130" t="s">
        <v>192</v>
      </c>
      <c r="Q4" s="130" t="s">
        <v>193</v>
      </c>
      <c r="R4" s="130" t="s">
        <v>194</v>
      </c>
      <c r="S4" s="130" t="s">
        <v>195</v>
      </c>
      <c r="T4" s="130" t="s">
        <v>196</v>
      </c>
      <c r="U4" s="130" t="s">
        <v>197</v>
      </c>
      <c r="V4" s="130" t="s">
        <v>198</v>
      </c>
      <c r="W4" s="130" t="s">
        <v>199</v>
      </c>
      <c r="X4" s="130" t="s">
        <v>200</v>
      </c>
      <c r="Y4" s="130" t="s">
        <v>201</v>
      </c>
      <c r="Z4" s="130" t="s">
        <v>202</v>
      </c>
      <c r="AA4" s="130" t="s">
        <v>203</v>
      </c>
      <c r="AB4" s="130" t="s">
        <v>204</v>
      </c>
      <c r="AC4" s="130" t="s">
        <v>205</v>
      </c>
      <c r="AD4" s="130" t="s">
        <v>206</v>
      </c>
      <c r="AE4" s="130" t="s">
        <v>207</v>
      </c>
    </row>
    <row r="5" spans="1:31" s="29" customFormat="1" ht="6" customHeight="1" x14ac:dyDescent="0.35">
      <c r="A5" s="27"/>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row>
    <row r="6" spans="1:31" x14ac:dyDescent="0.35">
      <c r="A6" s="169">
        <v>29952</v>
      </c>
      <c r="B6" s="162">
        <v>6.3945071000000006E-2</v>
      </c>
      <c r="C6" s="162">
        <v>6.4520483000000003E-2</v>
      </c>
      <c r="D6" s="162">
        <v>6.4968183999999998E-2</v>
      </c>
      <c r="E6" s="162">
        <v>6.5031204999999995E-2</v>
      </c>
      <c r="F6" s="162">
        <v>6.4809404000000001E-2</v>
      </c>
      <c r="G6" s="162">
        <v>6.4401298999999995E-2</v>
      </c>
      <c r="H6" s="162">
        <v>6.3875827999999996E-2</v>
      </c>
      <c r="I6" s="162">
        <v>6.3278408999999994E-2</v>
      </c>
      <c r="J6" s="162">
        <v>6.2638685999999999E-2</v>
      </c>
      <c r="K6" s="162">
        <v>6.1976114999999998E-2</v>
      </c>
      <c r="L6" s="162">
        <v>6.1303597000000001E-2</v>
      </c>
      <c r="M6" s="162">
        <v>6.0629780000000001E-2</v>
      </c>
      <c r="N6" s="162">
        <v>5.9960508000000003E-2</v>
      </c>
      <c r="O6" s="162">
        <v>5.9299752999999997E-2</v>
      </c>
      <c r="P6" s="162">
        <v>5.8650207000000003E-2</v>
      </c>
      <c r="Q6" s="162">
        <v>5.8013683000000003E-2</v>
      </c>
      <c r="R6" s="162">
        <v>5.7391372000000003E-2</v>
      </c>
      <c r="S6" s="162">
        <v>5.6784024000000002E-2</v>
      </c>
      <c r="T6" s="162">
        <v>5.6192074000000002E-2</v>
      </c>
      <c r="U6" s="162">
        <v>5.5615721999999999E-2</v>
      </c>
      <c r="V6" s="162">
        <v>5.5055002999999998E-2</v>
      </c>
      <c r="W6" s="162">
        <v>5.4509826999999997E-2</v>
      </c>
      <c r="X6" s="162">
        <v>5.3980013E-2</v>
      </c>
      <c r="Y6" s="162">
        <v>5.3465314E-2</v>
      </c>
      <c r="Z6" s="162">
        <v>5.2965434999999998E-2</v>
      </c>
      <c r="AA6" s="162">
        <v>5.2480047000000002E-2</v>
      </c>
      <c r="AB6" s="162">
        <v>5.2008797000000002E-2</v>
      </c>
      <c r="AC6" s="162">
        <v>5.1551316999999999E-2</v>
      </c>
      <c r="AD6" s="162">
        <v>5.1107228999999997E-2</v>
      </c>
      <c r="AE6" s="162">
        <v>5.0676150000000003E-2</v>
      </c>
    </row>
    <row r="7" spans="1:31" x14ac:dyDescent="0.35">
      <c r="A7" s="169">
        <v>29983</v>
      </c>
      <c r="B7" s="162">
        <v>6.4321077000000004E-2</v>
      </c>
      <c r="C7" s="162">
        <v>6.4728648E-2</v>
      </c>
      <c r="D7" s="162">
        <v>6.4764185000000002E-2</v>
      </c>
      <c r="E7" s="162">
        <v>6.4501521000000006E-2</v>
      </c>
      <c r="F7" s="162">
        <v>6.4049010000000003E-2</v>
      </c>
      <c r="G7" s="162">
        <v>6.3481562000000005E-2</v>
      </c>
      <c r="H7" s="162">
        <v>6.2847014000000007E-2</v>
      </c>
      <c r="I7" s="162">
        <v>6.2175607000000001E-2</v>
      </c>
      <c r="J7" s="162">
        <v>6.1486585000000003E-2</v>
      </c>
      <c r="K7" s="162">
        <v>6.0792322000000003E-2</v>
      </c>
      <c r="L7" s="162">
        <v>6.0100852000000003E-2</v>
      </c>
      <c r="M7" s="162">
        <v>5.9417431E-2</v>
      </c>
      <c r="N7" s="162">
        <v>5.8745499E-2</v>
      </c>
      <c r="O7" s="162">
        <v>5.8087289E-2</v>
      </c>
      <c r="P7" s="162">
        <v>5.7444222000000003E-2</v>
      </c>
      <c r="Q7" s="162">
        <v>5.6817158999999999E-2</v>
      </c>
      <c r="R7" s="162">
        <v>5.6206575000000002E-2</v>
      </c>
      <c r="S7" s="162">
        <v>5.5612669000000003E-2</v>
      </c>
      <c r="T7" s="162">
        <v>5.5035448000000001E-2</v>
      </c>
      <c r="U7" s="162">
        <v>5.4474781E-2</v>
      </c>
      <c r="V7" s="162">
        <v>5.3930441000000003E-2</v>
      </c>
      <c r="W7" s="162">
        <v>5.3402128E-2</v>
      </c>
      <c r="X7" s="162">
        <v>5.2889496000000001E-2</v>
      </c>
      <c r="Y7" s="162">
        <v>5.2392165999999997E-2</v>
      </c>
      <c r="Z7" s="162">
        <v>5.1909733999999999E-2</v>
      </c>
      <c r="AA7" s="162">
        <v>5.1441786000000003E-2</v>
      </c>
      <c r="AB7" s="162">
        <v>5.0987900000000003E-2</v>
      </c>
      <c r="AC7" s="162">
        <v>5.0547650999999999E-2</v>
      </c>
      <c r="AD7" s="162">
        <v>5.0120617999999999E-2</v>
      </c>
      <c r="AE7" s="162">
        <v>4.9706381000000001E-2</v>
      </c>
    </row>
    <row r="8" spans="1:31" x14ac:dyDescent="0.35">
      <c r="A8" s="169">
        <v>30011</v>
      </c>
      <c r="B8" s="162">
        <v>6.3877317000000003E-2</v>
      </c>
      <c r="C8" s="162">
        <v>6.2955332000000003E-2</v>
      </c>
      <c r="D8" s="162">
        <v>6.2025953000000002E-2</v>
      </c>
      <c r="E8" s="162">
        <v>6.1132594999999998E-2</v>
      </c>
      <c r="F8" s="162">
        <v>6.0277089999999998E-2</v>
      </c>
      <c r="G8" s="162">
        <v>5.9456898000000001E-2</v>
      </c>
      <c r="H8" s="162">
        <v>5.8669328E-2</v>
      </c>
      <c r="I8" s="162">
        <v>5.7912090999999999E-2</v>
      </c>
      <c r="J8" s="162">
        <v>5.7183285E-2</v>
      </c>
      <c r="K8" s="162">
        <v>5.6481298999999999E-2</v>
      </c>
      <c r="L8" s="162">
        <v>5.5804737E-2</v>
      </c>
      <c r="M8" s="162">
        <v>5.5152360999999997E-2</v>
      </c>
      <c r="N8" s="162">
        <v>5.4523048999999997E-2</v>
      </c>
      <c r="O8" s="162">
        <v>5.3915773E-2</v>
      </c>
      <c r="P8" s="162">
        <v>5.3329578000000002E-2</v>
      </c>
      <c r="Q8" s="162">
        <v>5.2763571000000002E-2</v>
      </c>
      <c r="R8" s="162">
        <v>5.2216912999999997E-2</v>
      </c>
      <c r="S8" s="162">
        <v>5.1688810000000002E-2</v>
      </c>
      <c r="T8" s="162">
        <v>5.1178508999999997E-2</v>
      </c>
      <c r="U8" s="162">
        <v>5.0685296999999997E-2</v>
      </c>
      <c r="V8" s="162">
        <v>5.0208493999999999E-2</v>
      </c>
      <c r="W8" s="162">
        <v>4.9747451999999998E-2</v>
      </c>
      <c r="X8" s="162">
        <v>4.9301551999999998E-2</v>
      </c>
      <c r="Y8" s="162">
        <v>4.8870205E-2</v>
      </c>
      <c r="Z8" s="162">
        <v>4.8452848E-2</v>
      </c>
      <c r="AA8" s="162">
        <v>4.8048939999999998E-2</v>
      </c>
      <c r="AB8" s="162">
        <v>4.7657966000000003E-2</v>
      </c>
      <c r="AC8" s="162">
        <v>4.7279433000000003E-2</v>
      </c>
      <c r="AD8" s="162">
        <v>4.6912869000000003E-2</v>
      </c>
      <c r="AE8" s="162">
        <v>4.6557821999999999E-2</v>
      </c>
    </row>
    <row r="9" spans="1:31" x14ac:dyDescent="0.35">
      <c r="A9" s="169">
        <v>30042</v>
      </c>
      <c r="B9" s="162">
        <v>6.1406276000000003E-2</v>
      </c>
      <c r="C9" s="162">
        <v>6.2227327999999998E-2</v>
      </c>
      <c r="D9" s="162">
        <v>6.1915833000000003E-2</v>
      </c>
      <c r="E9" s="162">
        <v>6.1328494999999997E-2</v>
      </c>
      <c r="F9" s="162">
        <v>6.0649134E-2</v>
      </c>
      <c r="G9" s="162">
        <v>5.9938471E-2</v>
      </c>
      <c r="H9" s="162">
        <v>5.9221902E-2</v>
      </c>
      <c r="I9" s="162">
        <v>5.8511580000000001E-2</v>
      </c>
      <c r="J9" s="162">
        <v>5.7813785999999999E-2</v>
      </c>
      <c r="K9" s="162">
        <v>5.7131884000000001E-2</v>
      </c>
      <c r="L9" s="162">
        <v>5.6467663000000001E-2</v>
      </c>
      <c r="M9" s="162">
        <v>5.5822011999999997E-2</v>
      </c>
      <c r="N9" s="162">
        <v>5.5195279E-2</v>
      </c>
      <c r="O9" s="162">
        <v>5.4587479000000001E-2</v>
      </c>
      <c r="P9" s="162">
        <v>5.3998416E-2</v>
      </c>
      <c r="Q9" s="162">
        <v>5.3427758999999998E-2</v>
      </c>
      <c r="R9" s="162">
        <v>5.2875092999999998E-2</v>
      </c>
      <c r="S9" s="162">
        <v>5.2339946999999998E-2</v>
      </c>
      <c r="T9" s="162">
        <v>5.1821821999999997E-2</v>
      </c>
      <c r="U9" s="162">
        <v>5.1320198999999997E-2</v>
      </c>
      <c r="V9" s="162">
        <v>5.0834552999999998E-2</v>
      </c>
      <c r="W9" s="162">
        <v>5.0364358999999997E-2</v>
      </c>
      <c r="X9" s="162">
        <v>4.9909097999999999E-2</v>
      </c>
      <c r="Y9" s="162">
        <v>4.9468257000000002E-2</v>
      </c>
      <c r="Z9" s="162">
        <v>4.9041337999999997E-2</v>
      </c>
      <c r="AA9" s="162">
        <v>4.8627851E-2</v>
      </c>
      <c r="AB9" s="162">
        <v>4.8227323000000002E-2</v>
      </c>
      <c r="AC9" s="162">
        <v>4.7839293999999997E-2</v>
      </c>
      <c r="AD9" s="162">
        <v>4.7463318999999997E-2</v>
      </c>
      <c r="AE9" s="162">
        <v>4.7098965999999999E-2</v>
      </c>
    </row>
    <row r="10" spans="1:31" x14ac:dyDescent="0.35">
      <c r="A10" s="169">
        <v>30072</v>
      </c>
      <c r="B10" s="162">
        <v>5.4881669000000001E-2</v>
      </c>
      <c r="C10" s="162">
        <v>5.8522017000000003E-2</v>
      </c>
      <c r="D10" s="162">
        <v>5.9483896000000001E-2</v>
      </c>
      <c r="E10" s="162">
        <v>5.9638285999999999E-2</v>
      </c>
      <c r="F10" s="162">
        <v>5.9439187999999997E-2</v>
      </c>
      <c r="G10" s="162">
        <v>5.9058769999999997E-2</v>
      </c>
      <c r="H10" s="162">
        <v>5.8578927000000003E-2</v>
      </c>
      <c r="I10" s="162">
        <v>5.8043747999999999E-2</v>
      </c>
      <c r="J10" s="162">
        <v>5.7478828000000003E-2</v>
      </c>
      <c r="K10" s="162">
        <v>5.6899798000000001E-2</v>
      </c>
      <c r="L10" s="162">
        <v>5.6316546000000002E-2</v>
      </c>
      <c r="M10" s="162">
        <v>5.5735483000000002E-2</v>
      </c>
      <c r="N10" s="162">
        <v>5.5160833999999999E-2</v>
      </c>
      <c r="O10" s="162">
        <v>5.4595399000000003E-2</v>
      </c>
      <c r="P10" s="162">
        <v>5.4041033000000002E-2</v>
      </c>
      <c r="Q10" s="162">
        <v>5.3498941000000001E-2</v>
      </c>
      <c r="R10" s="162">
        <v>5.2969877999999998E-2</v>
      </c>
      <c r="S10" s="162">
        <v>5.2454285000000003E-2</v>
      </c>
      <c r="T10" s="162">
        <v>5.1952374000000003E-2</v>
      </c>
      <c r="U10" s="162">
        <v>5.1464191999999999E-2</v>
      </c>
      <c r="V10" s="162">
        <v>5.0989671E-2</v>
      </c>
      <c r="W10" s="162">
        <v>5.0528655999999998E-2</v>
      </c>
      <c r="X10" s="162">
        <v>5.0080929000000003E-2</v>
      </c>
      <c r="Y10" s="162">
        <v>4.9646228000000001E-2</v>
      </c>
      <c r="Z10" s="162">
        <v>4.9224261999999998E-2</v>
      </c>
      <c r="AA10" s="162">
        <v>4.8814715000000002E-2</v>
      </c>
      <c r="AB10" s="162">
        <v>4.8417259999999997E-2</v>
      </c>
      <c r="AC10" s="162">
        <v>4.8031558000000002E-2</v>
      </c>
      <c r="AD10" s="162">
        <v>4.7657270000000002E-2</v>
      </c>
      <c r="AE10" s="162">
        <v>4.7294054000000002E-2</v>
      </c>
    </row>
    <row r="11" spans="1:31" x14ac:dyDescent="0.35">
      <c r="A11" s="169">
        <v>30103</v>
      </c>
      <c r="B11" s="162">
        <v>5.4452325000000003E-2</v>
      </c>
      <c r="C11" s="162">
        <v>5.8388713000000002E-2</v>
      </c>
      <c r="D11" s="162">
        <v>5.9178433000000003E-2</v>
      </c>
      <c r="E11" s="162">
        <v>5.9152774999999998E-2</v>
      </c>
      <c r="F11" s="162">
        <v>5.8816985000000002E-2</v>
      </c>
      <c r="G11" s="162">
        <v>5.8340013000000003E-2</v>
      </c>
      <c r="H11" s="162">
        <v>5.7793914000000002E-2</v>
      </c>
      <c r="I11" s="162">
        <v>5.7214289000000002E-2</v>
      </c>
      <c r="J11" s="162">
        <v>5.6620499999999997E-2</v>
      </c>
      <c r="K11" s="162">
        <v>5.6023785999999999E-2</v>
      </c>
      <c r="L11" s="162">
        <v>5.5430962E-2</v>
      </c>
      <c r="M11" s="162">
        <v>5.4846277999999998E-2</v>
      </c>
      <c r="N11" s="162">
        <v>5.4272411999999999E-2</v>
      </c>
      <c r="O11" s="162">
        <v>5.3711051000000003E-2</v>
      </c>
      <c r="P11" s="162">
        <v>5.3163225000000001E-2</v>
      </c>
      <c r="Q11" s="162">
        <v>5.2629529000000001E-2</v>
      </c>
      <c r="R11" s="162">
        <v>5.2110257E-2</v>
      </c>
      <c r="S11" s="162">
        <v>5.1605493000000002E-2</v>
      </c>
      <c r="T11" s="162">
        <v>5.1115176999999998E-2</v>
      </c>
      <c r="U11" s="162">
        <v>5.0639142999999998E-2</v>
      </c>
      <c r="V11" s="162">
        <v>5.0177154000000002E-2</v>
      </c>
      <c r="W11" s="162">
        <v>4.9728924000000001E-2</v>
      </c>
      <c r="X11" s="162">
        <v>4.9294128999999999E-2</v>
      </c>
      <c r="Y11" s="162">
        <v>4.8872422999999998E-2</v>
      </c>
      <c r="Z11" s="162">
        <v>4.8463447E-2</v>
      </c>
      <c r="AA11" s="162">
        <v>4.8066831999999997E-2</v>
      </c>
      <c r="AB11" s="162">
        <v>4.7682207999999997E-2</v>
      </c>
      <c r="AC11" s="162">
        <v>4.7309202000000002E-2</v>
      </c>
      <c r="AD11" s="162">
        <v>4.6947447000000003E-2</v>
      </c>
      <c r="AE11" s="162">
        <v>4.6596580999999998E-2</v>
      </c>
    </row>
    <row r="12" spans="1:31" x14ac:dyDescent="0.35">
      <c r="A12" s="169">
        <v>30133</v>
      </c>
      <c r="B12" s="162">
        <v>6.3748845999999998E-2</v>
      </c>
      <c r="C12" s="162">
        <v>6.4120689999999994E-2</v>
      </c>
      <c r="D12" s="162">
        <v>6.3841982000000005E-2</v>
      </c>
      <c r="E12" s="162">
        <v>6.3324732999999994E-2</v>
      </c>
      <c r="F12" s="162">
        <v>6.2694700000000006E-2</v>
      </c>
      <c r="G12" s="162">
        <v>6.2009164999999998E-2</v>
      </c>
      <c r="H12" s="162">
        <v>6.1298669E-2</v>
      </c>
      <c r="I12" s="162">
        <v>6.0580716E-2</v>
      </c>
      <c r="J12" s="162">
        <v>5.9865729999999999E-2</v>
      </c>
      <c r="K12" s="162">
        <v>5.9160055000000003E-2</v>
      </c>
      <c r="L12" s="162">
        <v>5.8467577999999999E-2</v>
      </c>
      <c r="M12" s="162">
        <v>5.7790662E-2</v>
      </c>
      <c r="N12" s="162">
        <v>5.71307E-2</v>
      </c>
      <c r="O12" s="162">
        <v>5.6488453000000001E-2</v>
      </c>
      <c r="P12" s="162">
        <v>5.5864263999999997E-2</v>
      </c>
      <c r="Q12" s="162">
        <v>5.5258196000000002E-2</v>
      </c>
      <c r="R12" s="162">
        <v>5.4670121000000002E-2</v>
      </c>
      <c r="S12" s="162">
        <v>5.4099782999999999E-2</v>
      </c>
      <c r="T12" s="162">
        <v>5.3546838999999999E-2</v>
      </c>
      <c r="U12" s="162">
        <v>5.3010887E-2</v>
      </c>
      <c r="V12" s="162">
        <v>5.2491487000000003E-2</v>
      </c>
      <c r="W12" s="162">
        <v>5.1988174999999998E-2</v>
      </c>
      <c r="X12" s="162">
        <v>5.1500477000000003E-2</v>
      </c>
      <c r="Y12" s="162">
        <v>5.1027910000000003E-2</v>
      </c>
      <c r="Z12" s="162">
        <v>5.0569993000000001E-2</v>
      </c>
      <c r="AA12" s="162">
        <v>5.0126248999999998E-2</v>
      </c>
      <c r="AB12" s="162">
        <v>4.9696206999999999E-2</v>
      </c>
      <c r="AC12" s="162">
        <v>4.9279407999999997E-2</v>
      </c>
      <c r="AD12" s="162">
        <v>4.8875399E-2</v>
      </c>
      <c r="AE12" s="162">
        <v>4.8483743000000003E-2</v>
      </c>
    </row>
    <row r="13" spans="1:31" x14ac:dyDescent="0.35">
      <c r="A13" s="169">
        <v>30164</v>
      </c>
      <c r="B13" s="162">
        <v>6.3678009999999993E-2</v>
      </c>
      <c r="C13" s="162">
        <v>6.2152738999999999E-2</v>
      </c>
      <c r="D13" s="162">
        <v>6.1477237999999997E-2</v>
      </c>
      <c r="E13" s="162">
        <v>6.0876830999999999E-2</v>
      </c>
      <c r="F13" s="162">
        <v>6.0254416999999998E-2</v>
      </c>
      <c r="G13" s="162">
        <v>5.9607169000000002E-2</v>
      </c>
      <c r="H13" s="162">
        <v>5.8945918E-2</v>
      </c>
      <c r="I13" s="162">
        <v>5.8280893E-2</v>
      </c>
      <c r="J13" s="162">
        <v>5.7619605999999997E-2</v>
      </c>
      <c r="K13" s="162">
        <v>5.6967159000000003E-2</v>
      </c>
      <c r="L13" s="162">
        <v>5.6326883000000001E-2</v>
      </c>
      <c r="M13" s="162">
        <v>5.5700891000000002E-2</v>
      </c>
      <c r="N13" s="162">
        <v>5.5090461E-2</v>
      </c>
      <c r="O13" s="162">
        <v>5.4496312999999998E-2</v>
      </c>
      <c r="P13" s="162">
        <v>5.3918780999999999E-2</v>
      </c>
      <c r="Q13" s="162">
        <v>5.3357941999999998E-2</v>
      </c>
      <c r="R13" s="162">
        <v>5.2813692000000002E-2</v>
      </c>
      <c r="S13" s="162">
        <v>5.2285808000000003E-2</v>
      </c>
      <c r="T13" s="162">
        <v>5.1773982000000003E-2</v>
      </c>
      <c r="U13" s="162">
        <v>5.1277849E-2</v>
      </c>
      <c r="V13" s="162">
        <v>5.0797009999999997E-2</v>
      </c>
      <c r="W13" s="162">
        <v>5.0331041E-2</v>
      </c>
      <c r="X13" s="162">
        <v>4.9879505999999997E-2</v>
      </c>
      <c r="Y13" s="162">
        <v>4.9441962999999998E-2</v>
      </c>
      <c r="Z13" s="162">
        <v>4.9017968000000002E-2</v>
      </c>
      <c r="AA13" s="162">
        <v>4.8607084000000002E-2</v>
      </c>
      <c r="AB13" s="162">
        <v>4.8208875999999998E-2</v>
      </c>
      <c r="AC13" s="162">
        <v>4.7822919999999998E-2</v>
      </c>
      <c r="AD13" s="162">
        <v>4.7448799999999999E-2</v>
      </c>
      <c r="AE13" s="162">
        <v>4.708611E-2</v>
      </c>
    </row>
    <row r="14" spans="1:31" x14ac:dyDescent="0.35">
      <c r="A14" s="169">
        <v>30195</v>
      </c>
      <c r="B14" s="162">
        <v>6.3394220000000001E-2</v>
      </c>
      <c r="C14" s="162">
        <v>6.1069700999999997E-2</v>
      </c>
      <c r="D14" s="162">
        <v>6.0656522999999997E-2</v>
      </c>
      <c r="E14" s="162">
        <v>6.0382389000000002E-2</v>
      </c>
      <c r="F14" s="162">
        <v>6.0024504999999999E-2</v>
      </c>
      <c r="G14" s="162">
        <v>5.9575902999999999E-2</v>
      </c>
      <c r="H14" s="162">
        <v>5.9061399000000001E-2</v>
      </c>
      <c r="I14" s="162">
        <v>5.8504868000000002E-2</v>
      </c>
      <c r="J14" s="162">
        <v>5.7924253000000002E-2</v>
      </c>
      <c r="K14" s="162">
        <v>5.7332139999999997E-2</v>
      </c>
      <c r="L14" s="162">
        <v>5.6737160000000002E-2</v>
      </c>
      <c r="M14" s="162">
        <v>5.6145183000000001E-2</v>
      </c>
      <c r="N14" s="162">
        <v>5.5560190000000002E-2</v>
      </c>
      <c r="O14" s="162">
        <v>5.4984866E-2</v>
      </c>
      <c r="P14" s="162">
        <v>5.4421002000000003E-2</v>
      </c>
      <c r="Q14" s="162">
        <v>5.3869766999999999E-2</v>
      </c>
      <c r="R14" s="162">
        <v>5.3331893999999998E-2</v>
      </c>
      <c r="S14" s="162">
        <v>5.2807802000000001E-2</v>
      </c>
      <c r="T14" s="162">
        <v>5.2297687000000002E-2</v>
      </c>
      <c r="U14" s="162">
        <v>5.1801583999999998E-2</v>
      </c>
      <c r="V14" s="162">
        <v>5.1319412000000002E-2</v>
      </c>
      <c r="W14" s="162">
        <v>5.0851002999999999E-2</v>
      </c>
      <c r="X14" s="162">
        <v>5.0396129999999997E-2</v>
      </c>
      <c r="Y14" s="162">
        <v>4.9954520000000002E-2</v>
      </c>
      <c r="Z14" s="162">
        <v>4.9525871999999999E-2</v>
      </c>
      <c r="AA14" s="162">
        <v>4.9109860999999998E-2</v>
      </c>
      <c r="AB14" s="162">
        <v>4.8706149999999997E-2</v>
      </c>
      <c r="AC14" s="162">
        <v>4.8314395000000003E-2</v>
      </c>
      <c r="AD14" s="162">
        <v>4.7934246999999999E-2</v>
      </c>
      <c r="AE14" s="162">
        <v>4.7565356000000003E-2</v>
      </c>
    </row>
    <row r="15" spans="1:31" x14ac:dyDescent="0.35">
      <c r="A15" s="169">
        <v>30225</v>
      </c>
      <c r="B15" s="162">
        <v>5.1327583000000003E-2</v>
      </c>
      <c r="C15" s="162">
        <v>5.3481248000000002E-2</v>
      </c>
      <c r="D15" s="162">
        <v>5.4513289999999999E-2</v>
      </c>
      <c r="E15" s="162">
        <v>5.4945676999999998E-2</v>
      </c>
      <c r="F15" s="162">
        <v>5.5024134000000002E-2</v>
      </c>
      <c r="G15" s="162">
        <v>5.4886429E-2</v>
      </c>
      <c r="H15" s="162">
        <v>5.4614441E-2</v>
      </c>
      <c r="I15" s="162">
        <v>5.4258503E-2</v>
      </c>
      <c r="J15" s="162">
        <v>5.3850393000000003E-2</v>
      </c>
      <c r="K15" s="162">
        <v>5.3410651000000003E-2</v>
      </c>
      <c r="L15" s="162">
        <v>5.2952832999999998E-2</v>
      </c>
      <c r="M15" s="162">
        <v>5.2486052999999998E-2</v>
      </c>
      <c r="N15" s="162">
        <v>5.2016534000000003E-2</v>
      </c>
      <c r="O15" s="162">
        <v>5.1548573E-2</v>
      </c>
      <c r="P15" s="162">
        <v>5.1085166000000001E-2</v>
      </c>
      <c r="Q15" s="162">
        <v>5.0628398999999998E-2</v>
      </c>
      <c r="R15" s="162">
        <v>5.0179726000000001E-2</v>
      </c>
      <c r="S15" s="162">
        <v>4.9740144E-2</v>
      </c>
      <c r="T15" s="162">
        <v>4.9310320999999997E-2</v>
      </c>
      <c r="U15" s="162">
        <v>4.8890681999999998E-2</v>
      </c>
      <c r="V15" s="162">
        <v>4.8481475000000003E-2</v>
      </c>
      <c r="W15" s="162">
        <v>4.8082813000000002E-2</v>
      </c>
      <c r="X15" s="162">
        <v>4.7694709000000002E-2</v>
      </c>
      <c r="Y15" s="162">
        <v>4.7317102999999999E-2</v>
      </c>
      <c r="Z15" s="162">
        <v>4.6949878E-2</v>
      </c>
      <c r="AA15" s="162">
        <v>4.6592874999999999E-2</v>
      </c>
      <c r="AB15" s="162">
        <v>4.6245903999999997E-2</v>
      </c>
      <c r="AC15" s="162">
        <v>4.5908751999999997E-2</v>
      </c>
      <c r="AD15" s="162">
        <v>4.5581191E-2</v>
      </c>
      <c r="AE15" s="162">
        <v>4.5262982E-2</v>
      </c>
    </row>
    <row r="16" spans="1:31" x14ac:dyDescent="0.35">
      <c r="A16" s="169">
        <v>30256</v>
      </c>
      <c r="B16" s="162">
        <v>4.6539144999999997E-2</v>
      </c>
      <c r="C16" s="162">
        <v>4.8502753000000003E-2</v>
      </c>
      <c r="D16" s="162">
        <v>4.8995954000000001E-2</v>
      </c>
      <c r="E16" s="162">
        <v>4.9035099999999998E-2</v>
      </c>
      <c r="F16" s="162">
        <v>4.8872182E-2</v>
      </c>
      <c r="G16" s="162">
        <v>4.8604901999999998E-2</v>
      </c>
      <c r="H16" s="162">
        <v>4.8280512999999997E-2</v>
      </c>
      <c r="I16" s="162">
        <v>4.7924729999999999E-2</v>
      </c>
      <c r="J16" s="162">
        <v>4.7552578999999998E-2</v>
      </c>
      <c r="K16" s="162">
        <v>4.7173263999999999E-2</v>
      </c>
      <c r="L16" s="162">
        <v>4.6792612999999997E-2</v>
      </c>
      <c r="M16" s="162">
        <v>4.6414394999999997E-2</v>
      </c>
      <c r="N16" s="162">
        <v>4.6041085000000002E-2</v>
      </c>
      <c r="O16" s="162">
        <v>4.5674311000000002E-2</v>
      </c>
      <c r="P16" s="162">
        <v>4.5315139999999997E-2</v>
      </c>
      <c r="Q16" s="162">
        <v>4.4964252000000003E-2</v>
      </c>
      <c r="R16" s="162">
        <v>4.4622061999999997E-2</v>
      </c>
      <c r="S16" s="162">
        <v>4.4288796999999998E-2</v>
      </c>
      <c r="T16" s="162">
        <v>4.3964548999999999E-2</v>
      </c>
      <c r="U16" s="162">
        <v>4.3649314000000002E-2</v>
      </c>
      <c r="V16" s="162">
        <v>4.3343021000000002E-2</v>
      </c>
      <c r="W16" s="162">
        <v>4.3045544999999998E-2</v>
      </c>
      <c r="X16" s="162">
        <v>4.2756729E-2</v>
      </c>
      <c r="Y16" s="162">
        <v>4.2476389000000003E-2</v>
      </c>
      <c r="Z16" s="162">
        <v>4.2204323000000002E-2</v>
      </c>
      <c r="AA16" s="162">
        <v>4.1940318999999997E-2</v>
      </c>
      <c r="AB16" s="162">
        <v>4.1684154000000001E-2</v>
      </c>
      <c r="AC16" s="162">
        <v>4.1435606E-2</v>
      </c>
      <c r="AD16" s="162">
        <v>4.1194448000000002E-2</v>
      </c>
      <c r="AE16" s="162">
        <v>4.0960455E-2</v>
      </c>
    </row>
    <row r="17" spans="1:31" x14ac:dyDescent="0.35">
      <c r="A17" s="169">
        <v>30286</v>
      </c>
      <c r="B17" s="162">
        <v>4.5710147999999999E-2</v>
      </c>
      <c r="C17" s="162">
        <v>4.8623989999999999E-2</v>
      </c>
      <c r="D17" s="162">
        <v>4.9634078999999998E-2</v>
      </c>
      <c r="E17" s="162">
        <v>4.9987189000000001E-2</v>
      </c>
      <c r="F17" s="162">
        <v>5.0022245E-2</v>
      </c>
      <c r="G17" s="162">
        <v>4.9881483999999997E-2</v>
      </c>
      <c r="H17" s="162">
        <v>4.9637644000000002E-2</v>
      </c>
      <c r="I17" s="162">
        <v>4.9331868000000001E-2</v>
      </c>
      <c r="J17" s="162">
        <v>4.8988887000000002E-2</v>
      </c>
      <c r="K17" s="162">
        <v>4.8624209000000002E-2</v>
      </c>
      <c r="L17" s="162">
        <v>4.8247867E-2</v>
      </c>
      <c r="M17" s="162">
        <v>4.7866514999999998E-2</v>
      </c>
      <c r="N17" s="162">
        <v>4.7484643999999999E-2</v>
      </c>
      <c r="O17" s="162">
        <v>4.7105330000000001E-2</v>
      </c>
      <c r="P17" s="162">
        <v>4.6730690999999998E-2</v>
      </c>
      <c r="Q17" s="162">
        <v>4.6362188999999998E-2</v>
      </c>
      <c r="R17" s="162">
        <v>4.6000824000000003E-2</v>
      </c>
      <c r="S17" s="162">
        <v>4.5647271000000003E-2</v>
      </c>
      <c r="T17" s="162">
        <v>4.5301963000000001E-2</v>
      </c>
      <c r="U17" s="162">
        <v>4.4965165000000001E-2</v>
      </c>
      <c r="V17" s="162">
        <v>4.4637008999999998E-2</v>
      </c>
      <c r="W17" s="162">
        <v>4.4317537999999997E-2</v>
      </c>
      <c r="X17" s="162">
        <v>4.4006719E-2</v>
      </c>
      <c r="Y17" s="162">
        <v>4.3704471000000002E-2</v>
      </c>
      <c r="Z17" s="162">
        <v>4.3410670999999998E-2</v>
      </c>
      <c r="AA17" s="162">
        <v>4.3125168999999998E-2</v>
      </c>
      <c r="AB17" s="162">
        <v>4.2847794000000002E-2</v>
      </c>
      <c r="AC17" s="162">
        <v>4.2578357999999997E-2</v>
      </c>
      <c r="AD17" s="162">
        <v>4.2316665000000003E-2</v>
      </c>
      <c r="AE17" s="162">
        <v>4.2062512000000003E-2</v>
      </c>
    </row>
    <row r="18" spans="1:31" x14ac:dyDescent="0.35">
      <c r="A18" s="169">
        <v>30317</v>
      </c>
      <c r="B18" s="162">
        <v>4.8633047999999998E-2</v>
      </c>
      <c r="C18" s="162">
        <v>4.9315960999999998E-2</v>
      </c>
      <c r="D18" s="162">
        <v>4.9420977999999997E-2</v>
      </c>
      <c r="E18" s="162">
        <v>4.9288483000000001E-2</v>
      </c>
      <c r="F18" s="162">
        <v>4.9032370999999998E-2</v>
      </c>
      <c r="G18" s="162">
        <v>4.8707688999999998E-2</v>
      </c>
      <c r="H18" s="162">
        <v>4.8344890000000001E-2</v>
      </c>
      <c r="I18" s="162">
        <v>4.7961919999999998E-2</v>
      </c>
      <c r="J18" s="162">
        <v>4.7569761000000002E-2</v>
      </c>
      <c r="K18" s="162">
        <v>4.7175309999999998E-2</v>
      </c>
      <c r="L18" s="162">
        <v>4.6782979000000002E-2</v>
      </c>
      <c r="M18" s="162">
        <v>4.6395619999999999E-2</v>
      </c>
      <c r="N18" s="162">
        <v>4.6015082999999998E-2</v>
      </c>
      <c r="O18" s="162">
        <v>4.5642558E-2</v>
      </c>
      <c r="P18" s="162">
        <v>4.5278789999999999E-2</v>
      </c>
      <c r="Q18" s="162">
        <v>4.4924223999999999E-2</v>
      </c>
      <c r="R18" s="162">
        <v>4.4579094E-2</v>
      </c>
      <c r="S18" s="162">
        <v>4.4243487999999997E-2</v>
      </c>
      <c r="T18" s="162">
        <v>4.3917390000000001E-2</v>
      </c>
      <c r="U18" s="162">
        <v>4.3600709000000001E-2</v>
      </c>
      <c r="V18" s="162">
        <v>4.3293304999999997E-2</v>
      </c>
      <c r="W18" s="162">
        <v>4.2994998E-2</v>
      </c>
      <c r="X18" s="162">
        <v>4.2705583999999998E-2</v>
      </c>
      <c r="Y18" s="162">
        <v>4.2424840999999998E-2</v>
      </c>
      <c r="Z18" s="162">
        <v>4.2152536999999997E-2</v>
      </c>
      <c r="AA18" s="162">
        <v>4.1888434000000002E-2</v>
      </c>
      <c r="AB18" s="162">
        <v>4.1632288000000003E-2</v>
      </c>
      <c r="AC18" s="162">
        <v>4.1383855999999997E-2</v>
      </c>
      <c r="AD18" s="162">
        <v>4.1142897999999997E-2</v>
      </c>
      <c r="AE18" s="162">
        <v>4.0909174999999999E-2</v>
      </c>
    </row>
    <row r="19" spans="1:31" x14ac:dyDescent="0.35">
      <c r="A19" s="169">
        <v>30348</v>
      </c>
      <c r="B19" s="162">
        <v>4.5956614999999999E-2</v>
      </c>
      <c r="C19" s="162">
        <v>4.8602869E-2</v>
      </c>
      <c r="D19" s="162">
        <v>4.9575650999999998E-2</v>
      </c>
      <c r="E19" s="162">
        <v>4.9930939000000001E-2</v>
      </c>
      <c r="F19" s="162">
        <v>4.9975233000000001E-2</v>
      </c>
      <c r="G19" s="162">
        <v>4.9843697999999999E-2</v>
      </c>
      <c r="H19" s="162">
        <v>4.9607616E-2</v>
      </c>
      <c r="I19" s="162">
        <v>4.9308065999999998E-2</v>
      </c>
      <c r="J19" s="162">
        <v>4.8970031999999997E-2</v>
      </c>
      <c r="K19" s="162">
        <v>4.8609296000000003E-2</v>
      </c>
      <c r="L19" s="162">
        <v>4.823612E-2</v>
      </c>
      <c r="M19" s="162">
        <v>4.7857334000000001E-2</v>
      </c>
      <c r="N19" s="162">
        <v>4.7477564E-2</v>
      </c>
      <c r="O19" s="162">
        <v>4.7099983999999998E-2</v>
      </c>
      <c r="P19" s="162">
        <v>4.6726785999999999E-2</v>
      </c>
      <c r="Q19" s="162">
        <v>4.6359491000000003E-2</v>
      </c>
      <c r="R19" s="162">
        <v>4.5999142999999999E-2</v>
      </c>
      <c r="S19" s="162">
        <v>4.5646447999999999E-2</v>
      </c>
      <c r="T19" s="162">
        <v>4.5301870000000001E-2</v>
      </c>
      <c r="U19" s="162">
        <v>4.4965692000000002E-2</v>
      </c>
      <c r="V19" s="162">
        <v>4.4638065999999997E-2</v>
      </c>
      <c r="W19" s="162">
        <v>4.4319047E-2</v>
      </c>
      <c r="X19" s="162">
        <v>4.4008616E-2</v>
      </c>
      <c r="Y19" s="162">
        <v>4.3706699000000002E-2</v>
      </c>
      <c r="Z19" s="162">
        <v>4.3413182000000002E-2</v>
      </c>
      <c r="AA19" s="162">
        <v>4.3127922999999999E-2</v>
      </c>
      <c r="AB19" s="162">
        <v>4.2850752999999998E-2</v>
      </c>
      <c r="AC19" s="162">
        <v>4.2581492999999998E-2</v>
      </c>
      <c r="AD19" s="162">
        <v>4.2319949000000003E-2</v>
      </c>
      <c r="AE19" s="162">
        <v>4.2065920999999999E-2</v>
      </c>
    </row>
    <row r="20" spans="1:31" x14ac:dyDescent="0.35">
      <c r="A20" s="169">
        <v>30376</v>
      </c>
      <c r="B20" s="162">
        <v>4.0629446999999999E-2</v>
      </c>
      <c r="C20" s="162">
        <v>4.4803673000000002E-2</v>
      </c>
      <c r="D20" s="162">
        <v>4.6242897999999998E-2</v>
      </c>
      <c r="E20" s="162">
        <v>4.6825275E-2</v>
      </c>
      <c r="F20" s="162">
        <v>4.7017099999999999E-2</v>
      </c>
      <c r="G20" s="162">
        <v>4.6999326000000001E-2</v>
      </c>
      <c r="H20" s="162">
        <v>4.6859689000000003E-2</v>
      </c>
      <c r="I20" s="162">
        <v>4.6646182000000001E-2</v>
      </c>
      <c r="J20" s="162">
        <v>4.6387079999999997E-2</v>
      </c>
      <c r="K20" s="162">
        <v>4.6099924E-2</v>
      </c>
      <c r="L20" s="162">
        <v>4.5796012999999997E-2</v>
      </c>
      <c r="M20" s="162">
        <v>4.5482844000000001E-2</v>
      </c>
      <c r="N20" s="162">
        <v>4.5165506000000001E-2</v>
      </c>
      <c r="O20" s="162">
        <v>4.4847513999999998E-2</v>
      </c>
      <c r="P20" s="162">
        <v>4.4531324999999997E-2</v>
      </c>
      <c r="Q20" s="162">
        <v>4.4218669000000002E-2</v>
      </c>
      <c r="R20" s="162">
        <v>4.3910764999999997E-2</v>
      </c>
      <c r="S20" s="162">
        <v>4.3608470000000003E-2</v>
      </c>
      <c r="T20" s="162">
        <v>4.3312374000000001E-2</v>
      </c>
      <c r="U20" s="162">
        <v>4.3022871999999997E-2</v>
      </c>
      <c r="V20" s="162">
        <v>4.2740216999999997E-2</v>
      </c>
      <c r="W20" s="162">
        <v>4.2464554000000002E-2</v>
      </c>
      <c r="X20" s="162">
        <v>4.2195943999999999E-2</v>
      </c>
      <c r="Y20" s="162">
        <v>4.1934391000000001E-2</v>
      </c>
      <c r="Z20" s="162">
        <v>4.1679847999999999E-2</v>
      </c>
      <c r="AA20" s="162">
        <v>4.1432235999999997E-2</v>
      </c>
      <c r="AB20" s="162">
        <v>4.1191448999999998E-2</v>
      </c>
      <c r="AC20" s="162">
        <v>4.0957359999999998E-2</v>
      </c>
      <c r="AD20" s="162">
        <v>4.0729829000000002E-2</v>
      </c>
      <c r="AE20" s="162">
        <v>4.0508705999999998E-2</v>
      </c>
    </row>
    <row r="21" spans="1:31" x14ac:dyDescent="0.35">
      <c r="A21" s="169">
        <v>30407</v>
      </c>
      <c r="B21" s="162">
        <v>4.6289199000000003E-2</v>
      </c>
      <c r="C21" s="162">
        <v>4.8366871999999998E-2</v>
      </c>
      <c r="D21" s="162">
        <v>4.8969268000000003E-2</v>
      </c>
      <c r="E21" s="162">
        <v>4.9086636000000003E-2</v>
      </c>
      <c r="F21" s="162">
        <v>4.8977683000000001E-2</v>
      </c>
      <c r="G21" s="162">
        <v>4.8747548000000002E-2</v>
      </c>
      <c r="H21" s="162">
        <v>4.8448827E-2</v>
      </c>
      <c r="I21" s="162">
        <v>4.8110815000000001E-2</v>
      </c>
      <c r="J21" s="162">
        <v>4.7750913999999998E-2</v>
      </c>
      <c r="K21" s="162">
        <v>4.7379918E-2</v>
      </c>
      <c r="L21" s="162">
        <v>4.7004735999999998E-2</v>
      </c>
      <c r="M21" s="162">
        <v>4.6629891E-2</v>
      </c>
      <c r="N21" s="162">
        <v>4.6258387999999998E-2</v>
      </c>
      <c r="O21" s="162">
        <v>4.5892238000000002E-2</v>
      </c>
      <c r="P21" s="162">
        <v>4.5532787999999998E-2</v>
      </c>
      <c r="Q21" s="162">
        <v>4.5180930000000001E-2</v>
      </c>
      <c r="R21" s="162">
        <v>4.4837236000000003E-2</v>
      </c>
      <c r="S21" s="162">
        <v>4.4502055999999998E-2</v>
      </c>
      <c r="T21" s="162">
        <v>4.4175577000000001E-2</v>
      </c>
      <c r="U21" s="162">
        <v>4.3857869000000001E-2</v>
      </c>
      <c r="V21" s="162">
        <v>4.3548917999999999E-2</v>
      </c>
      <c r="W21" s="162">
        <v>4.3248648000000001E-2</v>
      </c>
      <c r="X21" s="162">
        <v>4.2956939E-2</v>
      </c>
      <c r="Y21" s="162">
        <v>4.2673637E-2</v>
      </c>
      <c r="Z21" s="162">
        <v>4.2398564E-2</v>
      </c>
      <c r="AA21" s="162">
        <v>4.2131528000000001E-2</v>
      </c>
      <c r="AB21" s="162">
        <v>4.1872324000000002E-2</v>
      </c>
      <c r="AC21" s="162">
        <v>4.1620741000000003E-2</v>
      </c>
      <c r="AD21" s="162">
        <v>4.1376562999999998E-2</v>
      </c>
      <c r="AE21" s="162">
        <v>4.1139574999999998E-2</v>
      </c>
    </row>
    <row r="22" spans="1:31" x14ac:dyDescent="0.35">
      <c r="A22" s="169">
        <v>30437</v>
      </c>
      <c r="B22" s="162">
        <v>4.6186334000000002E-2</v>
      </c>
      <c r="C22" s="162">
        <v>4.7420484999999998E-2</v>
      </c>
      <c r="D22" s="162">
        <v>4.7574932E-2</v>
      </c>
      <c r="E22" s="162">
        <v>4.7428505000000003E-2</v>
      </c>
      <c r="F22" s="162">
        <v>4.7160542999999999E-2</v>
      </c>
      <c r="G22" s="162">
        <v>4.6835640999999997E-2</v>
      </c>
      <c r="H22" s="162">
        <v>4.6483229000000001E-2</v>
      </c>
      <c r="I22" s="162">
        <v>4.6118597999999997E-2</v>
      </c>
      <c r="J22" s="162">
        <v>4.5750353000000001E-2</v>
      </c>
      <c r="K22" s="162">
        <v>4.5383585999999997E-2</v>
      </c>
      <c r="L22" s="162">
        <v>4.5021406999999999E-2</v>
      </c>
      <c r="M22" s="162">
        <v>4.4665743000000001E-2</v>
      </c>
      <c r="N22" s="162">
        <v>4.4317785999999998E-2</v>
      </c>
      <c r="O22" s="162">
        <v>4.3978257999999999E-2</v>
      </c>
      <c r="P22" s="162">
        <v>4.3647569999999997E-2</v>
      </c>
      <c r="Q22" s="162">
        <v>4.3325925000000001E-2</v>
      </c>
      <c r="R22" s="162">
        <v>4.3013382000000003E-2</v>
      </c>
      <c r="S22" s="162">
        <v>4.2709903E-2</v>
      </c>
      <c r="T22" s="162">
        <v>4.2415381000000002E-2</v>
      </c>
      <c r="U22" s="162">
        <v>4.2129662999999998E-2</v>
      </c>
      <c r="V22" s="162">
        <v>4.1852563000000002E-2</v>
      </c>
      <c r="W22" s="162">
        <v>4.1583872000000001E-2</v>
      </c>
      <c r="X22" s="162">
        <v>4.1323368999999999E-2</v>
      </c>
      <c r="Y22" s="162">
        <v>4.1070822E-2</v>
      </c>
      <c r="Z22" s="162">
        <v>4.0825996000000003E-2</v>
      </c>
      <c r="AA22" s="162">
        <v>4.0588655000000001E-2</v>
      </c>
      <c r="AB22" s="162">
        <v>4.0358561000000001E-2</v>
      </c>
      <c r="AC22" s="162">
        <v>4.0135482E-2</v>
      </c>
      <c r="AD22" s="162">
        <v>3.9919188000000001E-2</v>
      </c>
      <c r="AE22" s="162">
        <v>3.9709451999999999E-2</v>
      </c>
    </row>
    <row r="23" spans="1:31" x14ac:dyDescent="0.35">
      <c r="A23" s="169">
        <v>30468</v>
      </c>
      <c r="B23" s="162">
        <v>4.1399507000000002E-2</v>
      </c>
      <c r="C23" s="162">
        <v>4.5861457000000001E-2</v>
      </c>
      <c r="D23" s="162">
        <v>4.7389265E-2</v>
      </c>
      <c r="E23" s="162">
        <v>4.8002823E-2</v>
      </c>
      <c r="F23" s="162">
        <v>4.8201384999999999E-2</v>
      </c>
      <c r="G23" s="162">
        <v>4.8177859000000003E-2</v>
      </c>
      <c r="H23" s="162">
        <v>4.8025478000000003E-2</v>
      </c>
      <c r="I23" s="162">
        <v>4.7795124000000001E-2</v>
      </c>
      <c r="J23" s="162">
        <v>4.7516734999999997E-2</v>
      </c>
      <c r="K23" s="162">
        <v>4.7208858999999999E-2</v>
      </c>
      <c r="L23" s="162">
        <v>4.6883437E-2</v>
      </c>
      <c r="M23" s="162">
        <v>4.6548385999999997E-2</v>
      </c>
      <c r="N23" s="162">
        <v>4.6209076000000002E-2</v>
      </c>
      <c r="O23" s="162">
        <v>4.5869216999999997E-2</v>
      </c>
      <c r="P23" s="162">
        <v>4.5531398000000001E-2</v>
      </c>
      <c r="Q23" s="162">
        <v>4.5197441999999997E-2</v>
      </c>
      <c r="R23" s="162">
        <v>4.4868630999999999E-2</v>
      </c>
      <c r="S23" s="162">
        <v>4.4545864999999997E-2</v>
      </c>
      <c r="T23" s="162">
        <v>4.4229760999999999E-2</v>
      </c>
      <c r="U23" s="162">
        <v>4.3920735000000002E-2</v>
      </c>
      <c r="V23" s="162">
        <v>4.3619048000000001E-2</v>
      </c>
      <c r="W23" s="162">
        <v>4.3324848999999999E-2</v>
      </c>
      <c r="X23" s="162">
        <v>4.3038199999999999E-2</v>
      </c>
      <c r="Y23" s="162">
        <v>4.2759098000000002E-2</v>
      </c>
      <c r="Z23" s="162">
        <v>4.2487494000000001E-2</v>
      </c>
      <c r="AA23" s="162">
        <v>4.2223297999999999E-2</v>
      </c>
      <c r="AB23" s="162">
        <v>4.1966396000000003E-2</v>
      </c>
      <c r="AC23" s="162">
        <v>4.1716650000000001E-2</v>
      </c>
      <c r="AD23" s="162">
        <v>4.1473910000000003E-2</v>
      </c>
      <c r="AE23" s="162">
        <v>4.1238012999999997E-2</v>
      </c>
    </row>
    <row r="24" spans="1:31" x14ac:dyDescent="0.35">
      <c r="A24" s="169">
        <v>30498</v>
      </c>
      <c r="B24" s="162">
        <v>4.9603808999999999E-2</v>
      </c>
      <c r="C24" s="162">
        <v>5.0503637999999997E-2</v>
      </c>
      <c r="D24" s="162">
        <v>5.0766704000000003E-2</v>
      </c>
      <c r="E24" s="162">
        <v>5.0731490999999997E-2</v>
      </c>
      <c r="F24" s="162">
        <v>5.0530660999999998E-2</v>
      </c>
      <c r="G24" s="162">
        <v>5.0233588000000003E-2</v>
      </c>
      <c r="H24" s="162">
        <v>4.9880195000000002E-2</v>
      </c>
      <c r="I24" s="162">
        <v>4.9494552999999997E-2</v>
      </c>
      <c r="J24" s="162">
        <v>4.9091627999999998E-2</v>
      </c>
      <c r="K24" s="162">
        <v>4.8680949000000001E-2</v>
      </c>
      <c r="L24" s="162">
        <v>4.8268696999999999E-2</v>
      </c>
      <c r="M24" s="162">
        <v>4.7858936999999997E-2</v>
      </c>
      <c r="N24" s="162">
        <v>4.7454362E-2</v>
      </c>
      <c r="O24" s="162">
        <v>4.7056761000000003E-2</v>
      </c>
      <c r="P24" s="162">
        <v>4.6667312000000002E-2</v>
      </c>
      <c r="Q24" s="162">
        <v>4.6286771999999997E-2</v>
      </c>
      <c r="R24" s="162">
        <v>4.5915605999999998E-2</v>
      </c>
      <c r="S24" s="162">
        <v>4.5554073E-2</v>
      </c>
      <c r="T24" s="162">
        <v>4.5202282000000003E-2</v>
      </c>
      <c r="U24" s="162">
        <v>4.4860237999999997E-2</v>
      </c>
      <c r="V24" s="162">
        <v>4.4527866999999999E-2</v>
      </c>
      <c r="W24" s="162">
        <v>4.4205042E-2</v>
      </c>
      <c r="X24" s="162">
        <v>4.3891595999999998E-2</v>
      </c>
      <c r="Y24" s="162">
        <v>4.3587331E-2</v>
      </c>
      <c r="Z24" s="162">
        <v>4.3292033000000001E-2</v>
      </c>
      <c r="AA24" s="162">
        <v>4.3005472000000003E-2</v>
      </c>
      <c r="AB24" s="162">
        <v>4.272741E-2</v>
      </c>
      <c r="AC24" s="162">
        <v>4.2457606000000002E-2</v>
      </c>
      <c r="AD24" s="162">
        <v>4.2195816999999997E-2</v>
      </c>
      <c r="AE24" s="162">
        <v>4.1941798000000002E-2</v>
      </c>
    </row>
    <row r="25" spans="1:31" x14ac:dyDescent="0.35">
      <c r="A25" s="169">
        <v>30529</v>
      </c>
      <c r="B25" s="162">
        <v>5.1924267000000003E-2</v>
      </c>
      <c r="C25" s="162">
        <v>5.2888961999999998E-2</v>
      </c>
      <c r="D25" s="162">
        <v>5.2983916999999998E-2</v>
      </c>
      <c r="E25" s="162">
        <v>5.2783475000000003E-2</v>
      </c>
      <c r="F25" s="162">
        <v>5.2445032000000003E-2</v>
      </c>
      <c r="G25" s="162">
        <v>5.2035167E-2</v>
      </c>
      <c r="H25" s="162">
        <v>5.1587987000000002E-2</v>
      </c>
      <c r="I25" s="162">
        <v>5.1122688999999999E-2</v>
      </c>
      <c r="J25" s="162">
        <v>5.0650675999999999E-2</v>
      </c>
      <c r="K25" s="162">
        <v>5.0178961000000001E-2</v>
      </c>
      <c r="L25" s="162">
        <v>4.9711946999999999E-2</v>
      </c>
      <c r="M25" s="162">
        <v>4.9252429E-2</v>
      </c>
      <c r="N25" s="162">
        <v>4.8802180000000001E-2</v>
      </c>
      <c r="O25" s="162">
        <v>4.8362306000000001E-2</v>
      </c>
      <c r="P25" s="162">
        <v>4.7933469999999999E-2</v>
      </c>
      <c r="Q25" s="162">
        <v>4.7516029000000001E-2</v>
      </c>
      <c r="R25" s="162">
        <v>4.7110138000000003E-2</v>
      </c>
      <c r="S25" s="162">
        <v>4.6715802000000001E-2</v>
      </c>
      <c r="T25" s="162">
        <v>4.6332929000000002E-2</v>
      </c>
      <c r="U25" s="162">
        <v>4.5961354000000003E-2</v>
      </c>
      <c r="V25" s="162">
        <v>4.5600864999999997E-2</v>
      </c>
      <c r="W25" s="162">
        <v>4.5251212999999998E-2</v>
      </c>
      <c r="X25" s="162">
        <v>4.4912128000000003E-2</v>
      </c>
      <c r="Y25" s="162">
        <v>4.4583325E-2</v>
      </c>
      <c r="Z25" s="162">
        <v>4.426451E-2</v>
      </c>
      <c r="AA25" s="162">
        <v>4.3955385999999999E-2</v>
      </c>
      <c r="AB25" s="162">
        <v>4.3655655000000002E-2</v>
      </c>
      <c r="AC25" s="162">
        <v>4.3365019999999997E-2</v>
      </c>
      <c r="AD25" s="162">
        <v>4.3083187000000002E-2</v>
      </c>
      <c r="AE25" s="162">
        <v>4.2809868000000001E-2</v>
      </c>
    </row>
    <row r="26" spans="1:31" x14ac:dyDescent="0.35">
      <c r="A26" s="169">
        <v>30560</v>
      </c>
      <c r="B26" s="162">
        <v>5.1037494000000003E-2</v>
      </c>
      <c r="C26" s="162">
        <v>5.2687261999999999E-2</v>
      </c>
      <c r="D26" s="162">
        <v>5.3186621000000003E-2</v>
      </c>
      <c r="E26" s="162">
        <v>5.3241140999999999E-2</v>
      </c>
      <c r="F26" s="162">
        <v>5.306806E-2</v>
      </c>
      <c r="G26" s="162">
        <v>5.2767122E-2</v>
      </c>
      <c r="H26" s="162">
        <v>5.2392095999999999E-2</v>
      </c>
      <c r="I26" s="162">
        <v>5.1974298000000002E-2</v>
      </c>
      <c r="J26" s="162">
        <v>5.1532840000000003E-2</v>
      </c>
      <c r="K26" s="162">
        <v>5.1079767999999998E-2</v>
      </c>
      <c r="L26" s="162">
        <v>5.0622861999999998E-2</v>
      </c>
      <c r="M26" s="162">
        <v>5.0167238000000003E-2</v>
      </c>
      <c r="N26" s="162">
        <v>4.9716298999999999E-2</v>
      </c>
      <c r="O26" s="162">
        <v>4.9272322E-2</v>
      </c>
      <c r="P26" s="162">
        <v>4.8836823000000001E-2</v>
      </c>
      <c r="Q26" s="162">
        <v>4.8410796999999998E-2</v>
      </c>
      <c r="R26" s="162">
        <v>4.7994874999999999E-2</v>
      </c>
      <c r="S26" s="162">
        <v>4.7589432000000001E-2</v>
      </c>
      <c r="T26" s="162">
        <v>4.7194657000000001E-2</v>
      </c>
      <c r="U26" s="162">
        <v>4.6810606999999997E-2</v>
      </c>
      <c r="V26" s="162">
        <v>4.6437241999999997E-2</v>
      </c>
      <c r="W26" s="162">
        <v>4.6074451000000002E-2</v>
      </c>
      <c r="X26" s="162">
        <v>4.5722072000000002E-2</v>
      </c>
      <c r="Y26" s="162">
        <v>4.5379909000000003E-2</v>
      </c>
      <c r="Z26" s="162">
        <v>4.5047736999999997E-2</v>
      </c>
      <c r="AA26" s="162">
        <v>4.4725313000000003E-2</v>
      </c>
      <c r="AB26" s="162">
        <v>4.4412383999999999E-2</v>
      </c>
      <c r="AC26" s="162">
        <v>4.4108689E-2</v>
      </c>
      <c r="AD26" s="162">
        <v>4.3813961999999998E-2</v>
      </c>
      <c r="AE26" s="162">
        <v>4.3527937000000003E-2</v>
      </c>
    </row>
    <row r="27" spans="1:31" x14ac:dyDescent="0.35">
      <c r="A27" s="169">
        <v>30590</v>
      </c>
      <c r="B27" s="162">
        <v>5.1155348000000003E-2</v>
      </c>
      <c r="C27" s="162">
        <v>5.1918824000000002E-2</v>
      </c>
      <c r="D27" s="162">
        <v>5.2105901000000003E-2</v>
      </c>
      <c r="E27" s="162">
        <v>5.2014277999999997E-2</v>
      </c>
      <c r="F27" s="162">
        <v>5.1766609999999998E-2</v>
      </c>
      <c r="G27" s="162">
        <v>5.1428445000000003E-2</v>
      </c>
      <c r="H27" s="162">
        <v>5.1037855E-2</v>
      </c>
      <c r="I27" s="162">
        <v>5.0617889999999999E-2</v>
      </c>
      <c r="J27" s="162">
        <v>5.0182897999999997E-2</v>
      </c>
      <c r="K27" s="162">
        <v>4.9742004999999999E-2</v>
      </c>
      <c r="L27" s="162">
        <v>4.9301118999999997E-2</v>
      </c>
      <c r="M27" s="162">
        <v>4.8864105999999997E-2</v>
      </c>
      <c r="N27" s="162">
        <v>4.8433513999999997E-2</v>
      </c>
      <c r="O27" s="162">
        <v>4.8011017000000003E-2</v>
      </c>
      <c r="P27" s="162">
        <v>4.75977E-2</v>
      </c>
      <c r="Q27" s="162">
        <v>4.7194245000000003E-2</v>
      </c>
      <c r="R27" s="162">
        <v>4.6801053000000002E-2</v>
      </c>
      <c r="S27" s="162">
        <v>4.6418327000000002E-2</v>
      </c>
      <c r="T27" s="162">
        <v>4.6046128999999998E-2</v>
      </c>
      <c r="U27" s="162">
        <v>4.5684420000000003E-2</v>
      </c>
      <c r="V27" s="162">
        <v>4.5333088000000001E-2</v>
      </c>
      <c r="W27" s="162">
        <v>4.4991970999999999E-2</v>
      </c>
      <c r="X27" s="162">
        <v>4.4660868999999999E-2</v>
      </c>
      <c r="Y27" s="162">
        <v>4.4339555000000003E-2</v>
      </c>
      <c r="Z27" s="162">
        <v>4.4027785999999999E-2</v>
      </c>
      <c r="AA27" s="162">
        <v>4.3725307999999997E-2</v>
      </c>
      <c r="AB27" s="162">
        <v>4.3431859000000003E-2</v>
      </c>
      <c r="AC27" s="162">
        <v>4.3147175000000003E-2</v>
      </c>
      <c r="AD27" s="162">
        <v>4.2870989999999998E-2</v>
      </c>
      <c r="AE27" s="162">
        <v>4.2603042000000001E-2</v>
      </c>
    </row>
    <row r="28" spans="1:31" x14ac:dyDescent="0.35">
      <c r="A28" s="169">
        <v>30621</v>
      </c>
      <c r="B28" s="162">
        <v>5.2028781000000003E-2</v>
      </c>
      <c r="C28" s="162">
        <v>5.2747922000000003E-2</v>
      </c>
      <c r="D28" s="162">
        <v>5.2989178999999997E-2</v>
      </c>
      <c r="E28" s="162">
        <v>5.2942709999999997E-2</v>
      </c>
      <c r="F28" s="162">
        <v>5.2722768000000003E-2</v>
      </c>
      <c r="G28" s="162">
        <v>5.2398317E-2</v>
      </c>
      <c r="H28" s="162">
        <v>5.2011479999999999E-2</v>
      </c>
      <c r="I28" s="162">
        <v>5.1588404999999997E-2</v>
      </c>
      <c r="J28" s="162">
        <v>5.1145620000000003E-2</v>
      </c>
      <c r="K28" s="162">
        <v>5.0693747999999997E-2</v>
      </c>
      <c r="L28" s="162">
        <v>5.0239724999999999E-2</v>
      </c>
      <c r="M28" s="162">
        <v>4.978813E-2</v>
      </c>
      <c r="N28" s="162">
        <v>4.9342011999999998E-2</v>
      </c>
      <c r="O28" s="162">
        <v>4.8903402999999998E-2</v>
      </c>
      <c r="P28" s="162">
        <v>4.8473644000000003E-2</v>
      </c>
      <c r="Q28" s="162">
        <v>4.8053604E-2</v>
      </c>
      <c r="R28" s="162">
        <v>4.7643822000000002E-2</v>
      </c>
      <c r="S28" s="162">
        <v>4.7244601999999997E-2</v>
      </c>
      <c r="T28" s="162">
        <v>4.6856081000000001E-2</v>
      </c>
      <c r="U28" s="162">
        <v>4.6478274999999999E-2</v>
      </c>
      <c r="V28" s="162">
        <v>4.6111113000000002E-2</v>
      </c>
      <c r="W28" s="162">
        <v>4.5754462000000003E-2</v>
      </c>
      <c r="X28" s="162">
        <v>4.5408142999999998E-2</v>
      </c>
      <c r="Y28" s="162">
        <v>4.5071944000000003E-2</v>
      </c>
      <c r="Z28" s="162">
        <v>4.4745631000000001E-2</v>
      </c>
      <c r="AA28" s="162">
        <v>4.4428954E-2</v>
      </c>
      <c r="AB28" s="162">
        <v>4.4121654000000003E-2</v>
      </c>
      <c r="AC28" s="162">
        <v>4.3823466999999998E-2</v>
      </c>
      <c r="AD28" s="162">
        <v>4.3534125E-2</v>
      </c>
      <c r="AE28" s="162">
        <v>4.3253360999999997E-2</v>
      </c>
    </row>
    <row r="29" spans="1:31" x14ac:dyDescent="0.35">
      <c r="A29" s="169">
        <v>30651</v>
      </c>
      <c r="B29" s="162">
        <v>5.1980904000000001E-2</v>
      </c>
      <c r="C29" s="162">
        <v>5.2775220999999997E-2</v>
      </c>
      <c r="D29" s="162">
        <v>5.3077042999999997E-2</v>
      </c>
      <c r="E29" s="162">
        <v>5.3071765E-2</v>
      </c>
      <c r="F29" s="162">
        <v>5.2879102999999997E-2</v>
      </c>
      <c r="G29" s="162">
        <v>5.2572569999999999E-2</v>
      </c>
      <c r="H29" s="162">
        <v>5.2197364000000003E-2</v>
      </c>
      <c r="I29" s="162">
        <v>5.1781647E-2</v>
      </c>
      <c r="J29" s="162">
        <v>5.1343263E-2</v>
      </c>
      <c r="K29" s="162">
        <v>5.0893714E-2</v>
      </c>
      <c r="L29" s="162">
        <v>5.0440526999999999E-2</v>
      </c>
      <c r="M29" s="162">
        <v>4.9988693000000001E-2</v>
      </c>
      <c r="N29" s="162">
        <v>4.9541549999999997E-2</v>
      </c>
      <c r="O29" s="162">
        <v>4.9101335000000003E-2</v>
      </c>
      <c r="P29" s="162">
        <v>4.8669543000000003E-2</v>
      </c>
      <c r="Q29" s="162">
        <v>4.8247154E-2</v>
      </c>
      <c r="R29" s="162">
        <v>4.7834793E-2</v>
      </c>
      <c r="S29" s="162">
        <v>4.7432826999999997E-2</v>
      </c>
      <c r="T29" s="162">
        <v>4.7041443000000002E-2</v>
      </c>
      <c r="U29" s="162">
        <v>4.6660696000000002E-2</v>
      </c>
      <c r="V29" s="162">
        <v>4.6290545000000002E-2</v>
      </c>
      <c r="W29" s="162">
        <v>4.593088E-2</v>
      </c>
      <c r="X29" s="162">
        <v>4.5581541000000003E-2</v>
      </c>
      <c r="Y29" s="162">
        <v>4.5242329999999997E-2</v>
      </c>
      <c r="Z29" s="162">
        <v>4.4913027000000001E-2</v>
      </c>
      <c r="AA29" s="162">
        <v>4.4593388999999997E-2</v>
      </c>
      <c r="AB29" s="162">
        <v>4.4283165999999999E-2</v>
      </c>
      <c r="AC29" s="162">
        <v>4.3982096999999998E-2</v>
      </c>
      <c r="AD29" s="162">
        <v>4.368992E-2</v>
      </c>
      <c r="AE29" s="162">
        <v>4.3406371999999999E-2</v>
      </c>
    </row>
    <row r="30" spans="1:31" x14ac:dyDescent="0.35">
      <c r="A30" s="169">
        <v>30682</v>
      </c>
      <c r="B30" s="162">
        <v>5.2475146E-2</v>
      </c>
      <c r="C30" s="162">
        <v>5.3292706000000002E-2</v>
      </c>
      <c r="D30" s="162">
        <v>5.3395532000000002E-2</v>
      </c>
      <c r="E30" s="162">
        <v>5.3217164999999997E-2</v>
      </c>
      <c r="F30" s="162">
        <v>5.2895804999999997E-2</v>
      </c>
      <c r="G30" s="162">
        <v>5.2496355000000001E-2</v>
      </c>
      <c r="H30" s="162">
        <v>5.2054167999999998E-2</v>
      </c>
      <c r="I30" s="162">
        <v>5.1589889E-2</v>
      </c>
      <c r="J30" s="162">
        <v>5.1116079000000002E-2</v>
      </c>
      <c r="K30" s="162">
        <v>5.0640590999999999E-2</v>
      </c>
      <c r="L30" s="162">
        <v>5.0168424000000003E-2</v>
      </c>
      <c r="M30" s="162">
        <v>4.9702797E-2</v>
      </c>
      <c r="N30" s="162">
        <v>4.9245784000000001E-2</v>
      </c>
      <c r="O30" s="162">
        <v>4.8798706999999997E-2</v>
      </c>
      <c r="P30" s="162">
        <v>4.8362384000000001E-2</v>
      </c>
      <c r="Q30" s="162">
        <v>4.793729E-2</v>
      </c>
      <c r="R30" s="162">
        <v>4.7523664E-2</v>
      </c>
      <c r="S30" s="162">
        <v>4.7121574999999999E-2</v>
      </c>
      <c r="T30" s="162">
        <v>4.6730979999999998E-2</v>
      </c>
      <c r="U30" s="162">
        <v>4.6351749999999997E-2</v>
      </c>
      <c r="V30" s="162">
        <v>4.5983699000000003E-2</v>
      </c>
      <c r="W30" s="162">
        <v>4.5626598999999997E-2</v>
      </c>
      <c r="X30" s="162">
        <v>4.5280194000000003E-2</v>
      </c>
      <c r="Y30" s="162">
        <v>4.4944211999999997E-2</v>
      </c>
      <c r="Z30" s="162">
        <v>4.4618366E-2</v>
      </c>
      <c r="AA30" s="162">
        <v>4.4302362999999997E-2</v>
      </c>
      <c r="AB30" s="162">
        <v>4.3995909999999999E-2</v>
      </c>
      <c r="AC30" s="162">
        <v>4.3698710000000002E-2</v>
      </c>
      <c r="AD30" s="162">
        <v>4.3410471999999999E-2</v>
      </c>
      <c r="AE30" s="162">
        <v>4.3130905999999997E-2</v>
      </c>
    </row>
    <row r="31" spans="1:31" x14ac:dyDescent="0.35">
      <c r="A31" s="169">
        <v>30713</v>
      </c>
      <c r="B31" s="162">
        <v>5.0622947000000001E-2</v>
      </c>
      <c r="C31" s="162">
        <v>5.1981932000000002E-2</v>
      </c>
      <c r="D31" s="162">
        <v>5.2408618999999997E-2</v>
      </c>
      <c r="E31" s="162">
        <v>5.2443251000000003E-2</v>
      </c>
      <c r="F31" s="162">
        <v>5.2269107000000002E-2</v>
      </c>
      <c r="G31" s="162">
        <v>5.1975369E-2</v>
      </c>
      <c r="H31" s="162">
        <v>5.1611622000000003E-2</v>
      </c>
      <c r="I31" s="162">
        <v>5.1207246999999997E-2</v>
      </c>
      <c r="J31" s="162">
        <v>5.0780350000000002E-2</v>
      </c>
      <c r="K31" s="162">
        <v>5.0342412000000003E-2</v>
      </c>
      <c r="L31" s="162">
        <v>4.9900874999999997E-2</v>
      </c>
      <c r="M31" s="162">
        <v>4.9460642999999999E-2</v>
      </c>
      <c r="N31" s="162">
        <v>4.9024983000000001E-2</v>
      </c>
      <c r="O31" s="162">
        <v>4.8596079E-2</v>
      </c>
      <c r="P31" s="162">
        <v>4.8175388E-2</v>
      </c>
      <c r="Q31" s="162">
        <v>4.7763866000000002E-2</v>
      </c>
      <c r="R31" s="162">
        <v>4.7362119000000001E-2</v>
      </c>
      <c r="S31" s="162">
        <v>4.6970504000000003E-2</v>
      </c>
      <c r="T31" s="162">
        <v>4.6589203000000003E-2</v>
      </c>
      <c r="U31" s="162">
        <v>4.6218268E-2</v>
      </c>
      <c r="V31" s="162">
        <v>4.5857659000000002E-2</v>
      </c>
      <c r="W31" s="162">
        <v>4.5507267999999997E-2</v>
      </c>
      <c r="X31" s="162">
        <v>4.5166937999999997E-2</v>
      </c>
      <c r="Y31" s="162">
        <v>4.4836477999999999E-2</v>
      </c>
      <c r="Z31" s="162">
        <v>4.4515671E-2</v>
      </c>
      <c r="AA31" s="162">
        <v>4.4204280999999998E-2</v>
      </c>
      <c r="AB31" s="162">
        <v>4.3902062999999998E-2</v>
      </c>
      <c r="AC31" s="162">
        <v>4.3608766E-2</v>
      </c>
      <c r="AD31" s="162">
        <v>4.3324131000000002E-2</v>
      </c>
      <c r="AE31" s="162">
        <v>4.3047902999999998E-2</v>
      </c>
    </row>
    <row r="32" spans="1:31" x14ac:dyDescent="0.35">
      <c r="A32" s="169">
        <v>30742</v>
      </c>
      <c r="B32" s="162">
        <v>4.8302654E-2</v>
      </c>
      <c r="C32" s="162">
        <v>5.1656168000000002E-2</v>
      </c>
      <c r="D32" s="162">
        <v>5.2846142999999998E-2</v>
      </c>
      <c r="E32" s="162">
        <v>5.3274535999999997E-2</v>
      </c>
      <c r="F32" s="162">
        <v>5.3329609E-2</v>
      </c>
      <c r="G32" s="162">
        <v>5.3176716999999998E-2</v>
      </c>
      <c r="H32" s="162">
        <v>5.2901223999999997E-2</v>
      </c>
      <c r="I32" s="162">
        <v>5.2551697000000001E-2</v>
      </c>
      <c r="J32" s="162">
        <v>5.2157446000000003E-2</v>
      </c>
      <c r="K32" s="162">
        <v>5.1736893999999999E-2</v>
      </c>
      <c r="L32" s="162">
        <v>5.1301985000000001E-2</v>
      </c>
      <c r="M32" s="162">
        <v>5.0860651999999999E-2</v>
      </c>
      <c r="N32" s="162">
        <v>5.0418259E-2</v>
      </c>
      <c r="O32" s="162">
        <v>4.9978482999999997E-2</v>
      </c>
      <c r="P32" s="162">
        <v>4.9543864999999999E-2</v>
      </c>
      <c r="Q32" s="162">
        <v>4.9116162999999997E-2</v>
      </c>
      <c r="R32" s="162">
        <v>4.8696582000000002E-2</v>
      </c>
      <c r="S32" s="162">
        <v>4.8285939999999999E-2</v>
      </c>
      <c r="T32" s="162">
        <v>4.7884769000000001E-2</v>
      </c>
      <c r="U32" s="162">
        <v>4.7493397E-2</v>
      </c>
      <c r="V32" s="162">
        <v>4.7111994999999997E-2</v>
      </c>
      <c r="W32" s="162">
        <v>4.6740626E-2</v>
      </c>
      <c r="X32" s="162">
        <v>4.6379264000000003E-2</v>
      </c>
      <c r="Y32" s="162">
        <v>4.6027822000000003E-2</v>
      </c>
      <c r="Z32" s="162">
        <v>4.5686166E-2</v>
      </c>
      <c r="AA32" s="162">
        <v>4.5354127000000001E-2</v>
      </c>
      <c r="AB32" s="162">
        <v>4.5031512000000003E-2</v>
      </c>
      <c r="AC32" s="162">
        <v>4.4718107E-2</v>
      </c>
      <c r="AD32" s="162">
        <v>4.4413688E-2</v>
      </c>
      <c r="AE32" s="162">
        <v>4.4118021E-2</v>
      </c>
    </row>
    <row r="33" spans="1:31" x14ac:dyDescent="0.35">
      <c r="A33" s="169">
        <v>30773</v>
      </c>
      <c r="B33" s="162">
        <v>5.4205543000000002E-2</v>
      </c>
      <c r="C33" s="162">
        <v>5.5430084999999997E-2</v>
      </c>
      <c r="D33" s="162">
        <v>5.5759680999999998E-2</v>
      </c>
      <c r="E33" s="162">
        <v>5.5705958E-2</v>
      </c>
      <c r="F33" s="162">
        <v>5.5447374000000001E-2</v>
      </c>
      <c r="G33" s="162">
        <v>5.5072045E-2</v>
      </c>
      <c r="H33" s="162">
        <v>5.4629297E-2</v>
      </c>
      <c r="I33" s="162">
        <v>5.4148434000000002E-2</v>
      </c>
      <c r="J33" s="162">
        <v>5.3647516999999999E-2</v>
      </c>
      <c r="K33" s="162">
        <v>5.3137983E-2</v>
      </c>
      <c r="L33" s="162">
        <v>5.2627219000000003E-2</v>
      </c>
      <c r="M33" s="162">
        <v>5.2120065E-2</v>
      </c>
      <c r="N33" s="162">
        <v>5.1619717000000002E-2</v>
      </c>
      <c r="O33" s="162">
        <v>5.1128290999999999E-2</v>
      </c>
      <c r="P33" s="162">
        <v>5.0647167999999999E-2</v>
      </c>
      <c r="Q33" s="162">
        <v>5.0177231000000003E-2</v>
      </c>
      <c r="R33" s="162">
        <v>4.9719013999999999E-2</v>
      </c>
      <c r="S33" s="162">
        <v>4.9272805000000003E-2</v>
      </c>
      <c r="T33" s="162">
        <v>4.8838714999999998E-2</v>
      </c>
      <c r="U33" s="162">
        <v>4.8416728999999999E-2</v>
      </c>
      <c r="V33" s="162">
        <v>4.8006745000000003E-2</v>
      </c>
      <c r="W33" s="162">
        <v>4.7608589999999999E-2</v>
      </c>
      <c r="X33" s="162">
        <v>4.7222048000000003E-2</v>
      </c>
      <c r="Y33" s="162">
        <v>4.6846868E-2</v>
      </c>
      <c r="Z33" s="162">
        <v>4.6482779000000002E-2</v>
      </c>
      <c r="AA33" s="162">
        <v>4.6129491000000002E-2</v>
      </c>
      <c r="AB33" s="162">
        <v>4.5786708000000002E-2</v>
      </c>
      <c r="AC33" s="162">
        <v>4.5454126999999997E-2</v>
      </c>
      <c r="AD33" s="162">
        <v>4.5131444E-2</v>
      </c>
      <c r="AE33" s="162">
        <v>4.4818355999999997E-2</v>
      </c>
    </row>
    <row r="34" spans="1:31" x14ac:dyDescent="0.35">
      <c r="A34" s="169">
        <v>30803</v>
      </c>
      <c r="B34" s="162">
        <v>5.4580168999999998E-2</v>
      </c>
      <c r="C34" s="162">
        <v>5.6274968000000002E-2</v>
      </c>
      <c r="D34" s="162">
        <v>5.6834467E-2</v>
      </c>
      <c r="E34" s="162">
        <v>5.6909020999999997E-2</v>
      </c>
      <c r="F34" s="162">
        <v>5.6723310999999998E-2</v>
      </c>
      <c r="G34" s="162">
        <v>5.6387648999999998E-2</v>
      </c>
      <c r="H34" s="162">
        <v>5.5963652000000003E-2</v>
      </c>
      <c r="I34" s="162">
        <v>5.5487926999999999E-2</v>
      </c>
      <c r="J34" s="162">
        <v>5.4983079999999997E-2</v>
      </c>
      <c r="K34" s="162">
        <v>5.4463469E-2</v>
      </c>
      <c r="L34" s="162">
        <v>5.3938420000000001E-2</v>
      </c>
      <c r="M34" s="162">
        <v>5.3414089999999997E-2</v>
      </c>
      <c r="N34" s="162">
        <v>5.2894591999999997E-2</v>
      </c>
      <c r="O34" s="162">
        <v>5.2382690000000003E-2</v>
      </c>
      <c r="P34" s="162">
        <v>5.1880234999999997E-2</v>
      </c>
      <c r="Q34" s="162">
        <v>5.1388452000000001E-2</v>
      </c>
      <c r="R34" s="162">
        <v>5.0908126999999997E-2</v>
      </c>
      <c r="S34" s="162">
        <v>5.0439737999999998E-2</v>
      </c>
      <c r="T34" s="162">
        <v>4.9983538000000001E-2</v>
      </c>
      <c r="U34" s="162">
        <v>4.9539619E-2</v>
      </c>
      <c r="V34" s="162">
        <v>4.9107957000000001E-2</v>
      </c>
      <c r="W34" s="162">
        <v>4.8688441999999998E-2</v>
      </c>
      <c r="X34" s="162">
        <v>4.8280901000000001E-2</v>
      </c>
      <c r="Y34" s="162">
        <v>4.7885117999999997E-2</v>
      </c>
      <c r="Z34" s="162">
        <v>4.7500843000000001E-2</v>
      </c>
      <c r="AA34" s="162">
        <v>4.7127805000000002E-2</v>
      </c>
      <c r="AB34" s="162">
        <v>4.6765714999999999E-2</v>
      </c>
      <c r="AC34" s="162">
        <v>4.6414278000000003E-2</v>
      </c>
      <c r="AD34" s="162">
        <v>4.6073191999999999E-2</v>
      </c>
      <c r="AE34" s="162">
        <v>4.5742154E-2</v>
      </c>
    </row>
    <row r="35" spans="1:31" x14ac:dyDescent="0.35">
      <c r="A35" s="169">
        <v>30834</v>
      </c>
      <c r="B35" s="162">
        <v>5.5883874E-2</v>
      </c>
      <c r="C35" s="162">
        <v>5.8336355999999999E-2</v>
      </c>
      <c r="D35" s="162">
        <v>5.9302802000000002E-2</v>
      </c>
      <c r="E35" s="162">
        <v>5.9609814999999997E-2</v>
      </c>
      <c r="F35" s="162">
        <v>5.9555015000000003E-2</v>
      </c>
      <c r="G35" s="162">
        <v>5.9287616000000001E-2</v>
      </c>
      <c r="H35" s="162">
        <v>5.8891892000000001E-2</v>
      </c>
      <c r="I35" s="162">
        <v>5.8418277999999997E-2</v>
      </c>
      <c r="J35" s="162">
        <v>5.7898102999999999E-2</v>
      </c>
      <c r="K35" s="162">
        <v>5.7351390000000002E-2</v>
      </c>
      <c r="L35" s="162">
        <v>5.6791231999999997E-2</v>
      </c>
      <c r="M35" s="162">
        <v>5.6226357999999997E-2</v>
      </c>
      <c r="N35" s="162">
        <v>5.5662667999999998E-2</v>
      </c>
      <c r="O35" s="162">
        <v>5.5104192000000003E-2</v>
      </c>
      <c r="P35" s="162">
        <v>5.4553692000000001E-2</v>
      </c>
      <c r="Q35" s="162">
        <v>5.4013059000000002E-2</v>
      </c>
      <c r="R35" s="162">
        <v>5.3483569000000002E-2</v>
      </c>
      <c r="S35" s="162">
        <v>5.2966062000000001E-2</v>
      </c>
      <c r="T35" s="162">
        <v>5.2461065000000001E-2</v>
      </c>
      <c r="U35" s="162">
        <v>5.1968871E-2</v>
      </c>
      <c r="V35" s="162">
        <v>5.1489608999999999E-2</v>
      </c>
      <c r="W35" s="162">
        <v>5.1023279999999997E-2</v>
      </c>
      <c r="X35" s="162">
        <v>5.0569794000000001E-2</v>
      </c>
      <c r="Y35" s="162">
        <v>5.0128992999999997E-2</v>
      </c>
      <c r="Z35" s="162">
        <v>4.9700666999999997E-2</v>
      </c>
      <c r="AA35" s="162">
        <v>4.9284571999999999E-2</v>
      </c>
      <c r="AB35" s="162">
        <v>4.8880434E-2</v>
      </c>
      <c r="AC35" s="162">
        <v>4.8487965000000001E-2</v>
      </c>
      <c r="AD35" s="162">
        <v>4.8106862E-2</v>
      </c>
      <c r="AE35" s="162">
        <v>4.7736815000000002E-2</v>
      </c>
    </row>
    <row r="36" spans="1:31" x14ac:dyDescent="0.35">
      <c r="A36" s="169">
        <v>30864</v>
      </c>
      <c r="B36" s="162">
        <v>5.6923769999999999E-2</v>
      </c>
      <c r="C36" s="162">
        <v>5.9240862999999998E-2</v>
      </c>
      <c r="D36" s="162">
        <v>5.9960388000000003E-2</v>
      </c>
      <c r="E36" s="162">
        <v>6.0071249E-2</v>
      </c>
      <c r="F36" s="162">
        <v>5.9872872000000001E-2</v>
      </c>
      <c r="G36" s="162">
        <v>5.9501103999999999E-2</v>
      </c>
      <c r="H36" s="162">
        <v>5.9028684999999997E-2</v>
      </c>
      <c r="I36" s="162">
        <v>5.8497831E-2</v>
      </c>
      <c r="J36" s="162">
        <v>5.7934254999999997E-2</v>
      </c>
      <c r="K36" s="162">
        <v>5.7354156000000003E-2</v>
      </c>
      <c r="L36" s="162">
        <v>5.6767999999999999E-2</v>
      </c>
      <c r="M36" s="162">
        <v>5.6182677E-2</v>
      </c>
      <c r="N36" s="162">
        <v>5.5602778999999998E-2</v>
      </c>
      <c r="O36" s="162">
        <v>5.5031387000000001E-2</v>
      </c>
      <c r="P36" s="162">
        <v>5.4470561000000001E-2</v>
      </c>
      <c r="Q36" s="162">
        <v>5.3921665000000001E-2</v>
      </c>
      <c r="R36" s="162">
        <v>5.3385572999999999E-2</v>
      </c>
      <c r="S36" s="162">
        <v>5.2862815E-2</v>
      </c>
      <c r="T36" s="162">
        <v>5.2353668999999999E-2</v>
      </c>
      <c r="U36" s="162">
        <v>5.1858239E-2</v>
      </c>
      <c r="V36" s="162">
        <v>5.1376495000000001E-2</v>
      </c>
      <c r="W36" s="162">
        <v>5.0908312999999997E-2</v>
      </c>
      <c r="X36" s="162">
        <v>5.0453498999999999E-2</v>
      </c>
      <c r="Y36" s="162">
        <v>5.0011811000000003E-2</v>
      </c>
      <c r="Z36" s="162">
        <v>4.9582968999999998E-2</v>
      </c>
      <c r="AA36" s="162">
        <v>4.9166670000000003E-2</v>
      </c>
      <c r="AB36" s="162">
        <v>4.8762593E-2</v>
      </c>
      <c r="AC36" s="162">
        <v>4.8370404999999998E-2</v>
      </c>
      <c r="AD36" s="162">
        <v>4.7989771000000001E-2</v>
      </c>
      <c r="AE36" s="162">
        <v>4.7620350999999998E-2</v>
      </c>
    </row>
    <row r="37" spans="1:31" x14ac:dyDescent="0.35">
      <c r="A37" s="169">
        <v>30895</v>
      </c>
      <c r="B37" s="162">
        <v>5.2247809999999999E-2</v>
      </c>
      <c r="C37" s="162">
        <v>5.5102920999999999E-2</v>
      </c>
      <c r="D37" s="162">
        <v>5.6069643000000002E-2</v>
      </c>
      <c r="E37" s="162">
        <v>5.6349221999999997E-2</v>
      </c>
      <c r="F37" s="162">
        <v>5.6286643999999997E-2</v>
      </c>
      <c r="G37" s="162">
        <v>5.6032852000000001E-2</v>
      </c>
      <c r="H37" s="162">
        <v>5.5667028E-2</v>
      </c>
      <c r="I37" s="162">
        <v>5.5234626000000002E-2</v>
      </c>
      <c r="J37" s="162">
        <v>5.4763194000000001E-2</v>
      </c>
      <c r="K37" s="162">
        <v>5.4270066999999998E-2</v>
      </c>
      <c r="L37" s="162">
        <v>5.3766466999999998E-2</v>
      </c>
      <c r="M37" s="162">
        <v>5.3259819999999999E-2</v>
      </c>
      <c r="N37" s="162">
        <v>5.2755116999999997E-2</v>
      </c>
      <c r="O37" s="162">
        <v>5.2255747999999998E-2</v>
      </c>
      <c r="P37" s="162">
        <v>5.1764024999999998E-2</v>
      </c>
      <c r="Q37" s="162">
        <v>5.1281515999999999E-2</v>
      </c>
      <c r="R37" s="162">
        <v>5.0809272000000003E-2</v>
      </c>
      <c r="S37" s="162">
        <v>5.0347972999999997E-2</v>
      </c>
      <c r="T37" s="162">
        <v>4.9898034000000001E-2</v>
      </c>
      <c r="U37" s="162">
        <v>4.9459677000000001E-2</v>
      </c>
      <c r="V37" s="162">
        <v>4.9032978999999997E-2</v>
      </c>
      <c r="W37" s="162">
        <v>4.8617916999999997E-2</v>
      </c>
      <c r="X37" s="162">
        <v>4.8214389000000003E-2</v>
      </c>
      <c r="Y37" s="162">
        <v>4.7822232999999999E-2</v>
      </c>
      <c r="Z37" s="162">
        <v>4.7441250999999997E-2</v>
      </c>
      <c r="AA37" s="162">
        <v>4.7071212000000001E-2</v>
      </c>
      <c r="AB37" s="162">
        <v>4.6711862E-2</v>
      </c>
      <c r="AC37" s="162">
        <v>4.6362935000000001E-2</v>
      </c>
      <c r="AD37" s="162">
        <v>4.6024154999999997E-2</v>
      </c>
      <c r="AE37" s="162">
        <v>4.5695240999999998E-2</v>
      </c>
    </row>
    <row r="38" spans="1:31" x14ac:dyDescent="0.35">
      <c r="A38" s="169">
        <v>30926</v>
      </c>
      <c r="B38" s="162">
        <v>5.1047828000000003E-2</v>
      </c>
      <c r="C38" s="162">
        <v>5.4741880999999999E-2</v>
      </c>
      <c r="D38" s="162">
        <v>5.5961395999999997E-2</v>
      </c>
      <c r="E38" s="162">
        <v>5.6350996E-2</v>
      </c>
      <c r="F38" s="162">
        <v>5.6346504999999998E-2</v>
      </c>
      <c r="G38" s="162">
        <v>5.6127046999999999E-2</v>
      </c>
      <c r="H38" s="162">
        <v>5.5782959E-2</v>
      </c>
      <c r="I38" s="162">
        <v>5.5364877E-2</v>
      </c>
      <c r="J38" s="162">
        <v>5.4903056999999998E-2</v>
      </c>
      <c r="K38" s="162">
        <v>5.4416381E-2</v>
      </c>
      <c r="L38" s="162">
        <v>5.3917023000000001E-2</v>
      </c>
      <c r="M38" s="162">
        <v>5.3413022999999997E-2</v>
      </c>
      <c r="N38" s="162">
        <v>5.2909790999999998E-2</v>
      </c>
      <c r="O38" s="162">
        <v>5.2411010000000001E-2</v>
      </c>
      <c r="P38" s="162">
        <v>5.1919202999999997E-2</v>
      </c>
      <c r="Q38" s="162">
        <v>5.1436096000000001E-2</v>
      </c>
      <c r="R38" s="162">
        <v>5.0962858E-2</v>
      </c>
      <c r="S38" s="162">
        <v>5.0500257999999999E-2</v>
      </c>
      <c r="T38" s="162">
        <v>5.0048782E-2</v>
      </c>
      <c r="U38" s="162">
        <v>4.9608705000000003E-2</v>
      </c>
      <c r="V38" s="162">
        <v>4.9180150999999998E-2</v>
      </c>
      <c r="W38" s="162">
        <v>4.8763128000000003E-2</v>
      </c>
      <c r="X38" s="162">
        <v>4.8357562E-2</v>
      </c>
      <c r="Y38" s="162">
        <v>4.7963316999999998E-2</v>
      </c>
      <c r="Z38" s="162">
        <v>4.7580208999999998E-2</v>
      </c>
      <c r="AA38" s="162">
        <v>4.7208022000000002E-2</v>
      </c>
      <c r="AB38" s="162">
        <v>4.6846516999999997E-2</v>
      </c>
      <c r="AC38" s="162">
        <v>4.6495436000000001E-2</v>
      </c>
      <c r="AD38" s="162">
        <v>4.6154510000000003E-2</v>
      </c>
      <c r="AE38" s="162">
        <v>4.5823466E-2</v>
      </c>
    </row>
    <row r="39" spans="1:31" x14ac:dyDescent="0.35">
      <c r="A39" s="169">
        <v>30956</v>
      </c>
      <c r="B39" s="162">
        <v>5.4138126000000002E-2</v>
      </c>
      <c r="C39" s="162">
        <v>5.5441274999999998E-2</v>
      </c>
      <c r="D39" s="162">
        <v>5.5498550000000001E-2</v>
      </c>
      <c r="E39" s="162">
        <v>5.5207003999999997E-2</v>
      </c>
      <c r="F39" s="162">
        <v>5.4775321000000002E-2</v>
      </c>
      <c r="G39" s="162">
        <v>5.4279423E-2</v>
      </c>
      <c r="H39" s="162">
        <v>5.3754146000000003E-2</v>
      </c>
      <c r="I39" s="162">
        <v>5.3217644000000001E-2</v>
      </c>
      <c r="J39" s="162">
        <v>5.2680127E-2</v>
      </c>
      <c r="K39" s="162">
        <v>5.2147605999999999E-2</v>
      </c>
      <c r="L39" s="162">
        <v>5.1623713000000002E-2</v>
      </c>
      <c r="M39" s="162">
        <v>5.1110659000000003E-2</v>
      </c>
      <c r="N39" s="162">
        <v>5.0609771999999997E-2</v>
      </c>
      <c r="O39" s="162">
        <v>5.0121816999999999E-2</v>
      </c>
      <c r="P39" s="162">
        <v>4.9647185000000003E-2</v>
      </c>
      <c r="Q39" s="162">
        <v>4.9186019999999997E-2</v>
      </c>
      <c r="R39" s="162">
        <v>4.8738296E-2</v>
      </c>
      <c r="S39" s="162">
        <v>4.8303872999999997E-2</v>
      </c>
      <c r="T39" s="162">
        <v>4.7882531999999998E-2</v>
      </c>
      <c r="U39" s="162">
        <v>4.7474001000000002E-2</v>
      </c>
      <c r="V39" s="162">
        <v>4.7077972000000003E-2</v>
      </c>
      <c r="W39" s="162">
        <v>4.6694113000000002E-2</v>
      </c>
      <c r="X39" s="162">
        <v>4.6322079000000002E-2</v>
      </c>
      <c r="Y39" s="162">
        <v>4.5961517E-2</v>
      </c>
      <c r="Z39" s="162">
        <v>4.5612073000000003E-2</v>
      </c>
      <c r="AA39" s="162">
        <v>4.5273392000000003E-2</v>
      </c>
      <c r="AB39" s="162">
        <v>4.4945125000000002E-2</v>
      </c>
      <c r="AC39" s="162">
        <v>4.4626924999999998E-2</v>
      </c>
      <c r="AD39" s="162">
        <v>4.4318456999999999E-2</v>
      </c>
      <c r="AE39" s="162">
        <v>4.4019389999999999E-2</v>
      </c>
    </row>
    <row r="40" spans="1:31" x14ac:dyDescent="0.35">
      <c r="A40" s="169">
        <v>30987</v>
      </c>
      <c r="B40" s="162">
        <v>4.9376646000000003E-2</v>
      </c>
      <c r="C40" s="162">
        <v>5.1302253999999999E-2</v>
      </c>
      <c r="D40" s="162">
        <v>5.1929880999999997E-2</v>
      </c>
      <c r="E40" s="162">
        <v>5.2067114999999997E-2</v>
      </c>
      <c r="F40" s="162">
        <v>5.1955652999999997E-2</v>
      </c>
      <c r="G40" s="162">
        <v>5.1704422999999999E-2</v>
      </c>
      <c r="H40" s="162">
        <v>5.1371556999999998E-2</v>
      </c>
      <c r="I40" s="162">
        <v>5.0990741999999999E-2</v>
      </c>
      <c r="J40" s="162">
        <v>5.0582492999999999E-2</v>
      </c>
      <c r="K40" s="162">
        <v>5.0159743999999999E-2</v>
      </c>
      <c r="L40" s="162">
        <v>4.9730864E-2</v>
      </c>
      <c r="M40" s="162">
        <v>4.9301378E-2</v>
      </c>
      <c r="N40" s="162">
        <v>4.8874981999999997E-2</v>
      </c>
      <c r="O40" s="162">
        <v>4.8454170999999997E-2</v>
      </c>
      <c r="P40" s="162">
        <v>4.8040628000000002E-2</v>
      </c>
      <c r="Q40" s="162">
        <v>4.7635478000000002E-2</v>
      </c>
      <c r="R40" s="162">
        <v>4.7239457999999998E-2</v>
      </c>
      <c r="S40" s="162">
        <v>4.6853027999999998E-2</v>
      </c>
      <c r="T40" s="162">
        <v>4.6476450000000002E-2</v>
      </c>
      <c r="U40" s="162">
        <v>4.6109841999999998E-2</v>
      </c>
      <c r="V40" s="162">
        <v>4.5753215E-2</v>
      </c>
      <c r="W40" s="162">
        <v>4.5406505999999999E-2</v>
      </c>
      <c r="X40" s="162">
        <v>4.5069593999999998E-2</v>
      </c>
      <c r="Y40" s="162">
        <v>4.4742316999999997E-2</v>
      </c>
      <c r="Z40" s="162">
        <v>4.4424483000000001E-2</v>
      </c>
      <c r="AA40" s="162">
        <v>4.4115880000000003E-2</v>
      </c>
      <c r="AB40" s="162">
        <v>4.3816279999999999E-2</v>
      </c>
      <c r="AC40" s="162">
        <v>4.3525448000000001E-2</v>
      </c>
      <c r="AD40" s="162">
        <v>4.3243140999999999E-2</v>
      </c>
      <c r="AE40" s="162">
        <v>4.2969113000000003E-2</v>
      </c>
    </row>
    <row r="41" spans="1:31" x14ac:dyDescent="0.35">
      <c r="A41" s="169">
        <v>31017</v>
      </c>
      <c r="B41" s="162">
        <v>4.8509702000000002E-2</v>
      </c>
      <c r="C41" s="162">
        <v>5.0856199999999997E-2</v>
      </c>
      <c r="D41" s="162">
        <v>5.1708492000000002E-2</v>
      </c>
      <c r="E41" s="162">
        <v>5.1984660000000002E-2</v>
      </c>
      <c r="F41" s="162">
        <v>5.1964384000000002E-2</v>
      </c>
      <c r="G41" s="162">
        <v>5.1775171000000002E-2</v>
      </c>
      <c r="H41" s="162">
        <v>5.1485549999999998E-2</v>
      </c>
      <c r="I41" s="162">
        <v>5.1135433000000001E-2</v>
      </c>
      <c r="J41" s="162">
        <v>5.0749229999999999E-2</v>
      </c>
      <c r="K41" s="162">
        <v>5.0342399000000003E-2</v>
      </c>
      <c r="L41" s="162">
        <v>4.9924995E-2</v>
      </c>
      <c r="M41" s="162">
        <v>4.9503698999999998E-2</v>
      </c>
      <c r="N41" s="162">
        <v>4.9083020999999998E-2</v>
      </c>
      <c r="O41" s="162">
        <v>4.8666039000000001E-2</v>
      </c>
      <c r="P41" s="162">
        <v>4.8254867E-2</v>
      </c>
      <c r="Q41" s="162">
        <v>4.7850950000000003E-2</v>
      </c>
      <c r="R41" s="162">
        <v>4.7455269000000001E-2</v>
      </c>
      <c r="S41" s="162">
        <v>4.7068471000000001E-2</v>
      </c>
      <c r="T41" s="162">
        <v>4.6690964000000001E-2</v>
      </c>
      <c r="U41" s="162">
        <v>4.632298E-2</v>
      </c>
      <c r="V41" s="162">
        <v>4.5964624000000003E-2</v>
      </c>
      <c r="W41" s="162">
        <v>4.5615904999999998E-2</v>
      </c>
      <c r="X41" s="162">
        <v>4.5276761999999998E-2</v>
      </c>
      <c r="Y41" s="162">
        <v>4.494708E-2</v>
      </c>
      <c r="Z41" s="162">
        <v>4.4626708000000001E-2</v>
      </c>
      <c r="AA41" s="162">
        <v>4.4315466999999997E-2</v>
      </c>
      <c r="AB41" s="162">
        <v>4.4013153999999999E-2</v>
      </c>
      <c r="AC41" s="162">
        <v>4.3719556999999999E-2</v>
      </c>
      <c r="AD41" s="162">
        <v>4.3434450999999999E-2</v>
      </c>
      <c r="AE41" s="162">
        <v>4.3157605000000002E-2</v>
      </c>
    </row>
    <row r="42" spans="1:31" x14ac:dyDescent="0.35">
      <c r="A42" s="169">
        <v>31048</v>
      </c>
      <c r="B42" s="162">
        <v>4.8807597000000001E-2</v>
      </c>
      <c r="C42" s="162">
        <v>5.1264496E-2</v>
      </c>
      <c r="D42" s="162">
        <v>5.2256495E-2</v>
      </c>
      <c r="E42" s="162">
        <v>5.2633117E-2</v>
      </c>
      <c r="F42" s="162">
        <v>5.2678966000000001E-2</v>
      </c>
      <c r="G42" s="162">
        <v>5.2531465999999999E-2</v>
      </c>
      <c r="H42" s="162">
        <v>5.2266831E-2</v>
      </c>
      <c r="I42" s="162">
        <v>5.1930253000000003E-2</v>
      </c>
      <c r="J42" s="162">
        <v>5.1549684999999998E-2</v>
      </c>
      <c r="K42" s="162">
        <v>5.1142967999999997E-2</v>
      </c>
      <c r="L42" s="162">
        <v>5.0721779000000002E-2</v>
      </c>
      <c r="M42" s="162">
        <v>5.0293925000000003E-2</v>
      </c>
      <c r="N42" s="162">
        <v>4.9864706000000002E-2</v>
      </c>
      <c r="O42" s="162">
        <v>4.9437768999999999E-2</v>
      </c>
      <c r="P42" s="162">
        <v>4.9015639E-2</v>
      </c>
      <c r="Q42" s="162">
        <v>4.8600066999999997E-2</v>
      </c>
      <c r="R42" s="162">
        <v>4.8192262999999999E-2</v>
      </c>
      <c r="S42" s="162">
        <v>4.7793044E-2</v>
      </c>
      <c r="T42" s="162">
        <v>4.7402951999999998E-2</v>
      </c>
      <c r="U42" s="162">
        <v>4.7022319E-2</v>
      </c>
      <c r="V42" s="162">
        <v>4.6651327999999999E-2</v>
      </c>
      <c r="W42" s="162">
        <v>4.6290047000000001E-2</v>
      </c>
      <c r="X42" s="162">
        <v>4.5938461999999999E-2</v>
      </c>
      <c r="Y42" s="162">
        <v>4.5596495000000001E-2</v>
      </c>
      <c r="Z42" s="162">
        <v>4.5264021000000002E-2</v>
      </c>
      <c r="AA42" s="162">
        <v>4.4940881000000002E-2</v>
      </c>
      <c r="AB42" s="162">
        <v>4.4626890000000002E-2</v>
      </c>
      <c r="AC42" s="162">
        <v>4.4321844999999999E-2</v>
      </c>
      <c r="AD42" s="162">
        <v>4.4025529000000001E-2</v>
      </c>
      <c r="AE42" s="162">
        <v>4.3737718000000002E-2</v>
      </c>
    </row>
    <row r="43" spans="1:31" ht="15" x14ac:dyDescent="0.25">
      <c r="A43" s="169">
        <v>31079</v>
      </c>
      <c r="B43" s="162">
        <v>4.6573473999999997E-2</v>
      </c>
      <c r="C43" s="162">
        <v>4.9702338999999998E-2</v>
      </c>
      <c r="D43" s="162">
        <v>5.0980229000000002E-2</v>
      </c>
      <c r="E43" s="162">
        <v>5.1523566E-2</v>
      </c>
      <c r="F43" s="162">
        <v>5.1681521000000001E-2</v>
      </c>
      <c r="G43" s="162">
        <v>5.1615933000000003E-2</v>
      </c>
      <c r="H43" s="162">
        <v>5.1414650999999999E-2</v>
      </c>
      <c r="I43" s="162">
        <v>5.1129186E-2</v>
      </c>
      <c r="J43" s="162">
        <v>5.0791219999999998E-2</v>
      </c>
      <c r="K43" s="162">
        <v>5.0420932000000002E-2</v>
      </c>
      <c r="L43" s="162">
        <v>5.0031533000000003E-2</v>
      </c>
      <c r="M43" s="162">
        <v>4.9631874999999999E-2</v>
      </c>
      <c r="N43" s="162">
        <v>4.9227996000000003E-2</v>
      </c>
      <c r="O43" s="162">
        <v>4.8824075000000002E-2</v>
      </c>
      <c r="P43" s="162">
        <v>4.8423037000000002E-2</v>
      </c>
      <c r="Q43" s="162">
        <v>4.8026934E-2</v>
      </c>
      <c r="R43" s="162">
        <v>4.7637208E-2</v>
      </c>
      <c r="S43" s="162">
        <v>4.7254865E-2</v>
      </c>
      <c r="T43" s="162">
        <v>4.6880591999999999E-2</v>
      </c>
      <c r="U43" s="162">
        <v>4.6514844999999999E-2</v>
      </c>
      <c r="V43" s="162">
        <v>4.6157904E-2</v>
      </c>
      <c r="W43" s="162">
        <v>4.5809922000000003E-2</v>
      </c>
      <c r="X43" s="162">
        <v>4.5470955E-2</v>
      </c>
      <c r="Y43" s="162">
        <v>4.5140986000000001E-2</v>
      </c>
      <c r="Z43" s="162">
        <v>4.4819942000000002E-2</v>
      </c>
      <c r="AA43" s="162">
        <v>4.4507708E-2</v>
      </c>
      <c r="AB43" s="162">
        <v>4.4204139000000003E-2</v>
      </c>
      <c r="AC43" s="162">
        <v>4.3909067000000003E-2</v>
      </c>
      <c r="AD43" s="162">
        <v>4.3622306999999999E-2</v>
      </c>
      <c r="AE43" s="162">
        <v>4.3343659999999999E-2</v>
      </c>
    </row>
    <row r="44" spans="1:31" ht="15" x14ac:dyDescent="0.25">
      <c r="A44" s="169">
        <v>31107</v>
      </c>
      <c r="B44" s="162">
        <v>4.9883734999999998E-2</v>
      </c>
      <c r="C44" s="162">
        <v>5.2473118999999999E-2</v>
      </c>
      <c r="D44" s="162">
        <v>5.3599566000000001E-2</v>
      </c>
      <c r="E44" s="162">
        <v>5.4063971000000002E-2</v>
      </c>
      <c r="F44" s="162">
        <v>5.4160472000000001E-2</v>
      </c>
      <c r="G44" s="162">
        <v>5.4038069000000001E-2</v>
      </c>
      <c r="H44" s="162">
        <v>5.3781398000000001E-2</v>
      </c>
      <c r="I44" s="162">
        <v>5.3441309999999999E-2</v>
      </c>
      <c r="J44" s="162">
        <v>5.3049509000000002E-2</v>
      </c>
      <c r="K44" s="162">
        <v>5.2626340000000001E-2</v>
      </c>
      <c r="L44" s="162">
        <v>5.2185171000000002E-2</v>
      </c>
      <c r="M44" s="162">
        <v>5.1734970999999998E-2</v>
      </c>
      <c r="N44" s="162">
        <v>5.1281853000000002E-2</v>
      </c>
      <c r="O44" s="162">
        <v>5.0830039E-2</v>
      </c>
      <c r="P44" s="162">
        <v>5.0382470999999998E-2</v>
      </c>
      <c r="Q44" s="162">
        <v>4.9941199999999998E-2</v>
      </c>
      <c r="R44" s="162">
        <v>4.9507658000000003E-2</v>
      </c>
      <c r="S44" s="162">
        <v>4.9082827000000002E-2</v>
      </c>
      <c r="T44" s="162">
        <v>4.8667367000000003E-2</v>
      </c>
      <c r="U44" s="162">
        <v>4.8261704000000002E-2</v>
      </c>
      <c r="V44" s="162">
        <v>4.7866082999999997E-2</v>
      </c>
      <c r="W44" s="162">
        <v>4.7480623999999999E-2</v>
      </c>
      <c r="X44" s="162">
        <v>4.7105345E-2</v>
      </c>
      <c r="Y44" s="162">
        <v>4.6740192E-2</v>
      </c>
      <c r="Z44" s="162">
        <v>4.6385058E-2</v>
      </c>
      <c r="AA44" s="162">
        <v>4.6039789999999997E-2</v>
      </c>
      <c r="AB44" s="162">
        <v>4.5704209000000003E-2</v>
      </c>
      <c r="AC44" s="162">
        <v>4.5378111999999998E-2</v>
      </c>
      <c r="AD44" s="162">
        <v>4.5061280000000002E-2</v>
      </c>
      <c r="AE44" s="162">
        <v>4.4753482999999997E-2</v>
      </c>
    </row>
    <row r="45" spans="1:31" ht="15" x14ac:dyDescent="0.25">
      <c r="A45" s="169">
        <v>31138</v>
      </c>
      <c r="B45" s="162">
        <v>4.7725854999999998E-2</v>
      </c>
      <c r="C45" s="162">
        <v>5.0665183000000003E-2</v>
      </c>
      <c r="D45" s="162">
        <v>5.1609632000000003E-2</v>
      </c>
      <c r="E45" s="162">
        <v>5.1890688999999997E-2</v>
      </c>
      <c r="F45" s="162">
        <v>5.1858665999999998E-2</v>
      </c>
      <c r="G45" s="162">
        <v>5.1656748000000002E-2</v>
      </c>
      <c r="H45" s="162">
        <v>5.1356877000000002E-2</v>
      </c>
      <c r="I45" s="162">
        <v>5.0999271999999998E-2</v>
      </c>
      <c r="J45" s="162">
        <v>5.0607916000000003E-2</v>
      </c>
      <c r="K45" s="162">
        <v>5.0197752999999998E-2</v>
      </c>
      <c r="L45" s="162">
        <v>4.9778398000000001E-2</v>
      </c>
      <c r="M45" s="162">
        <v>4.9356190000000001E-2</v>
      </c>
      <c r="N45" s="162">
        <v>4.8935383999999998E-2</v>
      </c>
      <c r="O45" s="162">
        <v>4.8518865000000001E-2</v>
      </c>
      <c r="P45" s="162">
        <v>4.8108602E-2</v>
      </c>
      <c r="Q45" s="162">
        <v>4.7705934999999998E-2</v>
      </c>
      <c r="R45" s="162">
        <v>4.7311760000000001E-2</v>
      </c>
      <c r="S45" s="162">
        <v>4.6926663E-2</v>
      </c>
      <c r="T45" s="162">
        <v>4.6551000000000002E-2</v>
      </c>
      <c r="U45" s="162">
        <v>4.6184968E-2</v>
      </c>
      <c r="V45" s="162">
        <v>4.5828638999999997E-2</v>
      </c>
      <c r="W45" s="162">
        <v>4.5481999000000002E-2</v>
      </c>
      <c r="X45" s="162">
        <v>4.5144968000000001E-2</v>
      </c>
      <c r="Y45" s="162">
        <v>4.4817415999999999E-2</v>
      </c>
      <c r="Z45" s="162">
        <v>4.4499179999999999E-2</v>
      </c>
      <c r="AA45" s="162">
        <v>4.4190068999999998E-2</v>
      </c>
      <c r="AB45" s="162">
        <v>4.3889875000000002E-2</v>
      </c>
      <c r="AC45" s="162">
        <v>4.3598378E-2</v>
      </c>
      <c r="AD45" s="162">
        <v>4.3315347999999997E-2</v>
      </c>
      <c r="AE45" s="162">
        <v>4.3040552000000003E-2</v>
      </c>
    </row>
    <row r="46" spans="1:31" ht="15" x14ac:dyDescent="0.25">
      <c r="A46" s="169">
        <v>31168</v>
      </c>
      <c r="B46" s="162">
        <v>4.7029388999999998E-2</v>
      </c>
      <c r="C46" s="162">
        <v>4.9583609000000001E-2</v>
      </c>
      <c r="D46" s="162">
        <v>5.0645356000000002E-2</v>
      </c>
      <c r="E46" s="162">
        <v>5.1079881000000001E-2</v>
      </c>
      <c r="F46" s="162">
        <v>5.1176656000000001E-2</v>
      </c>
      <c r="G46" s="162">
        <v>5.1075363999999998E-2</v>
      </c>
      <c r="H46" s="162">
        <v>5.0853463000000002E-2</v>
      </c>
      <c r="I46" s="162">
        <v>5.0556895999999997E-2</v>
      </c>
      <c r="J46" s="162">
        <v>5.0214101999999997E-2</v>
      </c>
      <c r="K46" s="162">
        <v>4.9843249999999999E-2</v>
      </c>
      <c r="L46" s="162">
        <v>4.9456251999999999E-2</v>
      </c>
      <c r="M46" s="162">
        <v>4.9061085999999997E-2</v>
      </c>
      <c r="N46" s="162">
        <v>4.8663189000000003E-2</v>
      </c>
      <c r="O46" s="162">
        <v>4.8266312999999998E-2</v>
      </c>
      <c r="P46" s="162">
        <v>4.7873072000000003E-2</v>
      </c>
      <c r="Q46" s="162">
        <v>4.7485291999999998E-2</v>
      </c>
      <c r="R46" s="162">
        <v>4.7104246000000002E-2</v>
      </c>
      <c r="S46" s="162">
        <v>4.6730811999999997E-2</v>
      </c>
      <c r="T46" s="162">
        <v>4.6365577999999998E-2</v>
      </c>
      <c r="U46" s="162">
        <v>4.6008925999999999E-2</v>
      </c>
      <c r="V46" s="162">
        <v>4.5661078000000001E-2</v>
      </c>
      <c r="W46" s="162">
        <v>4.5322143000000002E-2</v>
      </c>
      <c r="X46" s="162">
        <v>4.4992141999999999E-2</v>
      </c>
      <c r="Y46" s="162">
        <v>4.4671031E-2</v>
      </c>
      <c r="Z46" s="162">
        <v>4.4358715999999999E-2</v>
      </c>
      <c r="AA46" s="162">
        <v>4.4055067000000003E-2</v>
      </c>
      <c r="AB46" s="162">
        <v>4.3759927999999997E-2</v>
      </c>
      <c r="AC46" s="162">
        <v>4.3473122000000003E-2</v>
      </c>
      <c r="AD46" s="162">
        <v>4.3194455999999999E-2</v>
      </c>
      <c r="AE46" s="162">
        <v>4.2923731E-2</v>
      </c>
    </row>
    <row r="47" spans="1:31" ht="15" x14ac:dyDescent="0.25">
      <c r="A47" s="169">
        <v>31199</v>
      </c>
      <c r="B47" s="162">
        <v>4.7169089999999997E-2</v>
      </c>
      <c r="C47" s="162">
        <v>4.7276271000000002E-2</v>
      </c>
      <c r="D47" s="162">
        <v>4.7455691000000001E-2</v>
      </c>
      <c r="E47" s="162">
        <v>4.7471125000000003E-2</v>
      </c>
      <c r="F47" s="162">
        <v>4.7352091999999998E-2</v>
      </c>
      <c r="G47" s="162">
        <v>4.7142506000000001E-2</v>
      </c>
      <c r="H47" s="162">
        <v>4.6875183000000001E-2</v>
      </c>
      <c r="I47" s="162">
        <v>4.6572280000000001E-2</v>
      </c>
      <c r="J47" s="162">
        <v>4.6248425000000003E-2</v>
      </c>
      <c r="K47" s="162">
        <v>4.5913278000000002E-2</v>
      </c>
      <c r="L47" s="162">
        <v>4.5573269999999999E-2</v>
      </c>
      <c r="M47" s="162">
        <v>4.5232715E-2</v>
      </c>
      <c r="N47" s="162">
        <v>4.4894535999999999E-2</v>
      </c>
      <c r="O47" s="162">
        <v>4.4560717999999999E-2</v>
      </c>
      <c r="P47" s="162">
        <v>4.4232606000000001E-2</v>
      </c>
      <c r="Q47" s="162">
        <v>4.3911104999999999E-2</v>
      </c>
      <c r="R47" s="162">
        <v>4.3596809E-2</v>
      </c>
      <c r="S47" s="162">
        <v>4.3290092000000002E-2</v>
      </c>
      <c r="T47" s="162">
        <v>4.2991168000000003E-2</v>
      </c>
      <c r="U47" s="162">
        <v>4.2700136E-2</v>
      </c>
      <c r="V47" s="162">
        <v>4.2417008999999999E-2</v>
      </c>
      <c r="W47" s="162">
        <v>4.2141739999999997E-2</v>
      </c>
      <c r="X47" s="162">
        <v>4.1874237000000002E-2</v>
      </c>
      <c r="Y47" s="162">
        <v>4.1614371999999997E-2</v>
      </c>
      <c r="Z47" s="162">
        <v>4.1361994999999999E-2</v>
      </c>
      <c r="AA47" s="162">
        <v>4.1116939999999998E-2</v>
      </c>
      <c r="AB47" s="162">
        <v>4.0879027999999998E-2</v>
      </c>
      <c r="AC47" s="162">
        <v>4.0648071000000001E-2</v>
      </c>
      <c r="AD47" s="162">
        <v>4.0423879000000003E-2</v>
      </c>
      <c r="AE47" s="162">
        <v>4.0206257000000002E-2</v>
      </c>
    </row>
    <row r="48" spans="1:31" ht="15" x14ac:dyDescent="0.25">
      <c r="A48" s="169">
        <v>31229</v>
      </c>
      <c r="B48" s="162">
        <v>4.4079390000000003E-2</v>
      </c>
      <c r="C48" s="162">
        <v>4.5979983000000002E-2</v>
      </c>
      <c r="D48" s="162">
        <v>4.6661356000000001E-2</v>
      </c>
      <c r="E48" s="162">
        <v>4.6883368000000002E-2</v>
      </c>
      <c r="F48" s="162">
        <v>4.6871706999999999E-2</v>
      </c>
      <c r="G48" s="162">
        <v>4.6727628E-2</v>
      </c>
      <c r="H48" s="162">
        <v>4.6505070000000003E-2</v>
      </c>
      <c r="I48" s="162">
        <v>4.6235287E-2</v>
      </c>
      <c r="J48" s="162">
        <v>4.5937338000000001E-2</v>
      </c>
      <c r="K48" s="162">
        <v>4.5623268000000002E-2</v>
      </c>
      <c r="L48" s="162">
        <v>4.5300908000000001E-2</v>
      </c>
      <c r="M48" s="162">
        <v>4.4975453999999998E-2</v>
      </c>
      <c r="N48" s="162">
        <v>4.4650415999999998E-2</v>
      </c>
      <c r="O48" s="162">
        <v>4.4328188999999997E-2</v>
      </c>
      <c r="P48" s="162">
        <v>4.4010415999999997E-2</v>
      </c>
      <c r="Q48" s="162">
        <v>4.3698224000000001E-2</v>
      </c>
      <c r="R48" s="162">
        <v>4.3392377000000003E-2</v>
      </c>
      <c r="S48" s="162">
        <v>4.3093379000000001E-2</v>
      </c>
      <c r="T48" s="162">
        <v>4.2801549000000001E-2</v>
      </c>
      <c r="U48" s="162">
        <v>4.2517068999999998E-2</v>
      </c>
      <c r="V48" s="162">
        <v>4.2240023000000002E-2</v>
      </c>
      <c r="W48" s="162">
        <v>4.1970420000000001E-2</v>
      </c>
      <c r="X48" s="162">
        <v>4.1708213000000001E-2</v>
      </c>
      <c r="Y48" s="162">
        <v>4.1453314999999998E-2</v>
      </c>
      <c r="Z48" s="162">
        <v>4.1205611000000003E-2</v>
      </c>
      <c r="AA48" s="162">
        <v>4.0964962000000001E-2</v>
      </c>
      <c r="AB48" s="162">
        <v>4.0731213000000002E-2</v>
      </c>
      <c r="AC48" s="162">
        <v>4.0504199999999997E-2</v>
      </c>
      <c r="AD48" s="162">
        <v>4.0283749000000001E-2</v>
      </c>
      <c r="AE48" s="162">
        <v>4.0069683000000002E-2</v>
      </c>
    </row>
    <row r="49" spans="1:31" ht="15" x14ac:dyDescent="0.25">
      <c r="A49" s="169">
        <v>31260</v>
      </c>
      <c r="B49" s="162">
        <v>4.4287764E-2</v>
      </c>
      <c r="C49" s="162">
        <v>4.6756145999999998E-2</v>
      </c>
      <c r="D49" s="162">
        <v>4.7756496000000002E-2</v>
      </c>
      <c r="E49" s="162">
        <v>4.8169757000000001E-2</v>
      </c>
      <c r="F49" s="162">
        <v>4.8273963000000003E-2</v>
      </c>
      <c r="G49" s="162">
        <v>4.8198798000000001E-2</v>
      </c>
      <c r="H49" s="162">
        <v>4.8014896000000001E-2</v>
      </c>
      <c r="I49" s="162">
        <v>4.7763749000000001E-2</v>
      </c>
      <c r="J49" s="162">
        <v>4.7470896999999998E-2</v>
      </c>
      <c r="K49" s="162">
        <v>4.7152608999999998E-2</v>
      </c>
      <c r="L49" s="162">
        <v>4.6819531999999997E-2</v>
      </c>
      <c r="M49" s="162">
        <v>4.6478793999999997E-2</v>
      </c>
      <c r="N49" s="162">
        <v>4.6135251000000002E-2</v>
      </c>
      <c r="O49" s="162">
        <v>4.5792259000000002E-2</v>
      </c>
      <c r="P49" s="162">
        <v>4.5452157E-2</v>
      </c>
      <c r="Q49" s="162">
        <v>4.5116583000000002E-2</v>
      </c>
      <c r="R49" s="162">
        <v>4.4786684E-2</v>
      </c>
      <c r="S49" s="162">
        <v>4.4463251000000002E-2</v>
      </c>
      <c r="T49" s="162">
        <v>4.4146821000000003E-2</v>
      </c>
      <c r="U49" s="162">
        <v>4.3837742999999998E-2</v>
      </c>
      <c r="V49" s="162">
        <v>4.3536226999999997E-2</v>
      </c>
      <c r="W49" s="162">
        <v>4.3242379999999997E-2</v>
      </c>
      <c r="X49" s="162">
        <v>4.2956229999999998E-2</v>
      </c>
      <c r="Y49" s="162">
        <v>4.2677748000000001E-2</v>
      </c>
      <c r="Z49" s="162">
        <v>4.2406858999999998E-2</v>
      </c>
      <c r="AA49" s="162">
        <v>4.2143457000000002E-2</v>
      </c>
      <c r="AB49" s="162">
        <v>4.188741E-2</v>
      </c>
      <c r="AC49" s="162">
        <v>4.163857E-2</v>
      </c>
      <c r="AD49" s="162">
        <v>4.1396773999999997E-2</v>
      </c>
      <c r="AE49" s="162">
        <v>4.1161849E-2</v>
      </c>
    </row>
    <row r="50" spans="1:31" ht="15" x14ac:dyDescent="0.25">
      <c r="A50" s="169">
        <v>31291</v>
      </c>
      <c r="B50" s="162">
        <v>4.4613628000000002E-2</v>
      </c>
      <c r="C50" s="162">
        <v>4.6487082999999998E-2</v>
      </c>
      <c r="D50" s="162">
        <v>4.7211151999999999E-2</v>
      </c>
      <c r="E50" s="162">
        <v>4.7468799999999998E-2</v>
      </c>
      <c r="F50" s="162">
        <v>4.7479857E-2</v>
      </c>
      <c r="G50" s="162">
        <v>4.7348152999999997E-2</v>
      </c>
      <c r="H50" s="162">
        <v>4.7130603E-2</v>
      </c>
      <c r="I50" s="162">
        <v>4.6860737999999999E-2</v>
      </c>
      <c r="J50" s="162">
        <v>4.6559208999999997E-2</v>
      </c>
      <c r="K50" s="162">
        <v>4.6239161000000001E-2</v>
      </c>
      <c r="L50" s="162">
        <v>4.5909176000000003E-2</v>
      </c>
      <c r="M50" s="162">
        <v>4.5574974999999997E-2</v>
      </c>
      <c r="N50" s="162">
        <v>4.5240436000000002E-2</v>
      </c>
      <c r="O50" s="162">
        <v>4.4908217E-2</v>
      </c>
      <c r="P50" s="162">
        <v>4.4580151999999998E-2</v>
      </c>
      <c r="Q50" s="162">
        <v>4.4257506000000002E-2</v>
      </c>
      <c r="R50" s="162">
        <v>4.3941144000000001E-2</v>
      </c>
      <c r="S50" s="162">
        <v>4.3631648000000002E-2</v>
      </c>
      <c r="T50" s="162">
        <v>4.3329393000000001E-2</v>
      </c>
      <c r="U50" s="162">
        <v>4.3034604999999997E-2</v>
      </c>
      <c r="V50" s="162">
        <v>4.2747396999999999E-2</v>
      </c>
      <c r="W50" s="162">
        <v>4.2467801999999999E-2</v>
      </c>
      <c r="X50" s="162">
        <v>4.2195791000000003E-2</v>
      </c>
      <c r="Y50" s="162">
        <v>4.1931290000000003E-2</v>
      </c>
      <c r="Z50" s="162">
        <v>4.167419E-2</v>
      </c>
      <c r="AA50" s="162">
        <v>4.1424358000000001E-2</v>
      </c>
      <c r="AB50" s="162">
        <v>4.1181642999999997E-2</v>
      </c>
      <c r="AC50" s="162">
        <v>4.0945879999999997E-2</v>
      </c>
      <c r="AD50" s="162">
        <v>4.0716898000000001E-2</v>
      </c>
      <c r="AE50" s="162">
        <v>4.0494517000000001E-2</v>
      </c>
    </row>
    <row r="51" spans="1:31" ht="15" x14ac:dyDescent="0.25">
      <c r="A51" s="169">
        <v>31321</v>
      </c>
      <c r="B51" s="162">
        <v>4.4118945999999999E-2</v>
      </c>
      <c r="C51" s="162">
        <v>4.6186541999999997E-2</v>
      </c>
      <c r="D51" s="162">
        <v>4.6989638E-2</v>
      </c>
      <c r="E51" s="162">
        <v>4.7291435E-2</v>
      </c>
      <c r="F51" s="162">
        <v>4.7330918999999999E-2</v>
      </c>
      <c r="G51" s="162">
        <v>4.7219068000000003E-2</v>
      </c>
      <c r="H51" s="162">
        <v>4.7016173000000001E-2</v>
      </c>
      <c r="I51" s="162">
        <v>4.675758E-2</v>
      </c>
      <c r="J51" s="162">
        <v>4.6465010000000001E-2</v>
      </c>
      <c r="K51" s="162">
        <v>4.6152271000000002E-2</v>
      </c>
      <c r="L51" s="162">
        <v>4.5828378000000003E-2</v>
      </c>
      <c r="M51" s="162">
        <v>4.5499348000000002E-2</v>
      </c>
      <c r="N51" s="162">
        <v>4.5169265E-2</v>
      </c>
      <c r="O51" s="162">
        <v>4.4840934999999998E-2</v>
      </c>
      <c r="P51" s="162">
        <v>4.4516302000000001E-2</v>
      </c>
      <c r="Q51" s="162">
        <v>4.4196711999999999E-2</v>
      </c>
      <c r="R51" s="162">
        <v>4.3883094999999997E-2</v>
      </c>
      <c r="S51" s="162">
        <v>4.3576082000000002E-2</v>
      </c>
      <c r="T51" s="162">
        <v>4.3276086999999998E-2</v>
      </c>
      <c r="U51" s="162">
        <v>4.2983367000000001E-2</v>
      </c>
      <c r="V51" s="162">
        <v>4.2698061000000002E-2</v>
      </c>
      <c r="W51" s="162">
        <v>4.2420223999999999E-2</v>
      </c>
      <c r="X51" s="162">
        <v>4.2149842E-2</v>
      </c>
      <c r="Y51" s="162">
        <v>4.1886857999999999E-2</v>
      </c>
      <c r="Z51" s="162">
        <v>4.1631174E-2</v>
      </c>
      <c r="AA51" s="162">
        <v>4.1382667999999997E-2</v>
      </c>
      <c r="AB51" s="162">
        <v>4.1141197999999997E-2</v>
      </c>
      <c r="AC51" s="162">
        <v>4.0906607999999997E-2</v>
      </c>
      <c r="AD51" s="162">
        <v>4.0678731000000003E-2</v>
      </c>
      <c r="AE51" s="162">
        <v>4.0457395E-2</v>
      </c>
    </row>
    <row r="52" spans="1:31" ht="15" x14ac:dyDescent="0.25">
      <c r="A52" s="169">
        <v>31352</v>
      </c>
      <c r="B52" s="162">
        <v>4.2730750999999997E-2</v>
      </c>
      <c r="C52" s="162">
        <v>4.4967861999999997E-2</v>
      </c>
      <c r="D52" s="162">
        <v>4.5772923E-2</v>
      </c>
      <c r="E52" s="162">
        <v>4.6063722000000001E-2</v>
      </c>
      <c r="F52" s="162">
        <v>4.6099300000000003E-2</v>
      </c>
      <c r="G52" s="162">
        <v>4.5991723999999998E-2</v>
      </c>
      <c r="H52" s="162">
        <v>4.5799428000000003E-2</v>
      </c>
      <c r="I52" s="162">
        <v>4.5555861000000003E-2</v>
      </c>
      <c r="J52" s="162">
        <v>4.5281281999999999E-2</v>
      </c>
      <c r="K52" s="162">
        <v>4.4988454999999997E-2</v>
      </c>
      <c r="L52" s="162">
        <v>4.4685668999999997E-2</v>
      </c>
      <c r="M52" s="162">
        <v>4.4378430000000003E-2</v>
      </c>
      <c r="N52" s="162">
        <v>4.4070466000000003E-2</v>
      </c>
      <c r="O52" s="162">
        <v>4.3764333000000002E-2</v>
      </c>
      <c r="P52" s="162">
        <v>4.3461798000000003E-2</v>
      </c>
      <c r="Q52" s="162">
        <v>4.3164080000000001E-2</v>
      </c>
      <c r="R52" s="162">
        <v>4.2872019999999997E-2</v>
      </c>
      <c r="S52" s="162">
        <v>4.2586183999999999E-2</v>
      </c>
      <c r="T52" s="162">
        <v>4.2306943999999999E-2</v>
      </c>
      <c r="U52" s="162">
        <v>4.2034526000000003E-2</v>
      </c>
      <c r="V52" s="162">
        <v>4.1769050000000002E-2</v>
      </c>
      <c r="W52" s="162">
        <v>4.1510558000000003E-2</v>
      </c>
      <c r="X52" s="162">
        <v>4.1259033000000001E-2</v>
      </c>
      <c r="Y52" s="162">
        <v>4.1014413E-2</v>
      </c>
      <c r="Z52" s="162">
        <v>4.0776606E-2</v>
      </c>
      <c r="AA52" s="162">
        <v>4.0545494000000001E-2</v>
      </c>
      <c r="AB52" s="162">
        <v>4.0320940999999999E-2</v>
      </c>
      <c r="AC52" s="162">
        <v>4.0102800000000001E-2</v>
      </c>
      <c r="AD52" s="162">
        <v>3.9890914E-2</v>
      </c>
      <c r="AE52" s="162">
        <v>3.9685119999999997E-2</v>
      </c>
    </row>
    <row r="53" spans="1:31" ht="15" x14ac:dyDescent="0.25">
      <c r="A53" s="169">
        <v>31382</v>
      </c>
      <c r="B53" s="162">
        <v>4.0037965000000002E-2</v>
      </c>
      <c r="C53" s="162">
        <v>4.3005901999999999E-2</v>
      </c>
      <c r="D53" s="162">
        <v>4.4032909000000002E-2</v>
      </c>
      <c r="E53" s="162">
        <v>4.4432342E-2</v>
      </c>
      <c r="F53" s="162">
        <v>4.4539531E-2</v>
      </c>
      <c r="G53" s="162">
        <v>4.4488119E-2</v>
      </c>
      <c r="H53" s="162">
        <v>4.4344159000000001E-2</v>
      </c>
      <c r="I53" s="162">
        <v>4.4144230999999999E-2</v>
      </c>
      <c r="J53" s="162">
        <v>4.3910053999999997E-2</v>
      </c>
      <c r="K53" s="162">
        <v>4.3655157999999999E-2</v>
      </c>
      <c r="L53" s="162">
        <v>4.3388272999999998E-2</v>
      </c>
      <c r="M53" s="162">
        <v>4.3115194000000003E-2</v>
      </c>
      <c r="N53" s="162">
        <v>4.2839845000000001E-2</v>
      </c>
      <c r="O53" s="162">
        <v>4.2564931E-2</v>
      </c>
      <c r="P53" s="162">
        <v>4.2292332000000002E-2</v>
      </c>
      <c r="Q53" s="162">
        <v>4.2023364000000001E-2</v>
      </c>
      <c r="R53" s="162">
        <v>4.1758943999999999E-2</v>
      </c>
      <c r="S53" s="162">
        <v>4.1499709000000003E-2</v>
      </c>
      <c r="T53" s="162">
        <v>4.1246088E-2</v>
      </c>
      <c r="U53" s="162">
        <v>4.0998360999999997E-2</v>
      </c>
      <c r="V53" s="162">
        <v>4.0756695000000003E-2</v>
      </c>
      <c r="W53" s="162">
        <v>4.0521176999999999E-2</v>
      </c>
      <c r="X53" s="162">
        <v>4.0291829000000001E-2</v>
      </c>
      <c r="Y53" s="162">
        <v>4.0068627000000002E-2</v>
      </c>
      <c r="Z53" s="162">
        <v>3.9851511999999999E-2</v>
      </c>
      <c r="AA53" s="162">
        <v>3.9640398E-2</v>
      </c>
      <c r="AB53" s="162">
        <v>3.943518E-2</v>
      </c>
      <c r="AC53" s="162">
        <v>3.9235737999999999E-2</v>
      </c>
      <c r="AD53" s="162">
        <v>3.9041940999999997E-2</v>
      </c>
      <c r="AE53" s="162">
        <v>3.8853653000000002E-2</v>
      </c>
    </row>
    <row r="54" spans="1:31" ht="15" x14ac:dyDescent="0.25">
      <c r="A54" s="169">
        <v>31413</v>
      </c>
      <c r="B54" s="162">
        <v>3.9759159000000002E-2</v>
      </c>
      <c r="C54" s="162">
        <v>4.1155316999999997E-2</v>
      </c>
      <c r="D54" s="162">
        <v>4.1781470000000001E-2</v>
      </c>
      <c r="E54" s="162">
        <v>4.2053131000000001E-2</v>
      </c>
      <c r="F54" s="162">
        <v>4.2125919999999997E-2</v>
      </c>
      <c r="G54" s="162">
        <v>4.2079642E-2</v>
      </c>
      <c r="H54" s="162">
        <v>4.1959925000000002E-2</v>
      </c>
      <c r="I54" s="162">
        <v>4.1794285E-2</v>
      </c>
      <c r="J54" s="162">
        <v>4.1599918999999999E-2</v>
      </c>
      <c r="K54" s="162">
        <v>4.1387884E-2</v>
      </c>
      <c r="L54" s="162">
        <v>4.1165459000000001E-2</v>
      </c>
      <c r="M54" s="162">
        <v>4.0937533999999998E-2</v>
      </c>
      <c r="N54" s="162">
        <v>4.0707452999999998E-2</v>
      </c>
      <c r="O54" s="162">
        <v>4.0477530999999997E-2</v>
      </c>
      <c r="P54" s="162">
        <v>4.0249385999999998E-2</v>
      </c>
      <c r="Q54" s="162">
        <v>4.0024154999999999E-2</v>
      </c>
      <c r="R54" s="162">
        <v>3.9802631999999998E-2</v>
      </c>
      <c r="S54" s="162">
        <v>3.9585372000000001E-2</v>
      </c>
      <c r="T54" s="162">
        <v>3.9372751999999997E-2</v>
      </c>
      <c r="U54" s="162">
        <v>3.9165018000000003E-2</v>
      </c>
      <c r="V54" s="162">
        <v>3.8962323E-2</v>
      </c>
      <c r="W54" s="162">
        <v>3.8764747000000002E-2</v>
      </c>
      <c r="X54" s="162">
        <v>3.8572315000000003E-2</v>
      </c>
      <c r="Y54" s="162">
        <v>3.8385012000000003E-2</v>
      </c>
      <c r="Z54" s="162">
        <v>3.8202794999999998E-2</v>
      </c>
      <c r="AA54" s="162">
        <v>3.8025594000000003E-2</v>
      </c>
      <c r="AB54" s="162">
        <v>3.7853324000000001E-2</v>
      </c>
      <c r="AC54" s="162">
        <v>3.7685888000000001E-2</v>
      </c>
      <c r="AD54" s="162">
        <v>3.7523178999999997E-2</v>
      </c>
      <c r="AE54" s="162">
        <v>3.7365084E-2</v>
      </c>
    </row>
    <row r="55" spans="1:31" ht="15" x14ac:dyDescent="0.25">
      <c r="A55" s="169">
        <v>31444</v>
      </c>
      <c r="B55" s="162">
        <v>3.9713373000000003E-2</v>
      </c>
      <c r="C55" s="162">
        <v>4.1353032999999997E-2</v>
      </c>
      <c r="D55" s="162">
        <v>4.1905869999999998E-2</v>
      </c>
      <c r="E55" s="162">
        <v>4.2084454E-2</v>
      </c>
      <c r="F55" s="162">
        <v>4.2082108E-2</v>
      </c>
      <c r="G55" s="162">
        <v>4.1980010999999998E-2</v>
      </c>
      <c r="H55" s="162">
        <v>4.1819704999999999E-2</v>
      </c>
      <c r="I55" s="162">
        <v>4.1624687E-2</v>
      </c>
      <c r="J55" s="162">
        <v>4.1409079000000001E-2</v>
      </c>
      <c r="K55" s="162">
        <v>4.1181726000000002E-2</v>
      </c>
      <c r="L55" s="162">
        <v>4.0948343999999998E-2</v>
      </c>
      <c r="M55" s="162">
        <v>4.0712717000000002E-2</v>
      </c>
      <c r="N55" s="162">
        <v>4.0477391000000001E-2</v>
      </c>
      <c r="O55" s="162">
        <v>4.0244101999999997E-2</v>
      </c>
      <c r="P55" s="162">
        <v>4.0014041E-2</v>
      </c>
      <c r="Q55" s="162">
        <v>3.9788022999999999E-2</v>
      </c>
      <c r="R55" s="162">
        <v>3.9566601E-2</v>
      </c>
      <c r="S55" s="162">
        <v>3.9350138999999999E-2</v>
      </c>
      <c r="T55" s="162">
        <v>3.9138868E-2</v>
      </c>
      <c r="U55" s="162">
        <v>3.8932921000000002E-2</v>
      </c>
      <c r="V55" s="162">
        <v>3.8732355000000003E-2</v>
      </c>
      <c r="W55" s="162">
        <v>3.8537178999999998E-2</v>
      </c>
      <c r="X55" s="162">
        <v>3.8347357999999998E-2</v>
      </c>
      <c r="Y55" s="162">
        <v>3.8162829000000002E-2</v>
      </c>
      <c r="Z55" s="162">
        <v>3.7983508999999999E-2</v>
      </c>
      <c r="AA55" s="162">
        <v>3.7809295999999999E-2</v>
      </c>
      <c r="AB55" s="162">
        <v>3.7640079E-2</v>
      </c>
      <c r="AC55" s="162">
        <v>3.7475738000000001E-2</v>
      </c>
      <c r="AD55" s="162">
        <v>3.7316149E-2</v>
      </c>
      <c r="AE55" s="162">
        <v>3.7161182000000001E-2</v>
      </c>
    </row>
    <row r="56" spans="1:31" ht="15" x14ac:dyDescent="0.25">
      <c r="A56" s="169">
        <v>31472</v>
      </c>
      <c r="B56" s="162">
        <v>3.4802235000000001E-2</v>
      </c>
      <c r="C56" s="162">
        <v>3.7382824000000002E-2</v>
      </c>
      <c r="D56" s="162">
        <v>3.7991420999999997E-2</v>
      </c>
      <c r="E56" s="162">
        <v>3.8127190999999998E-2</v>
      </c>
      <c r="F56" s="162">
        <v>3.8096178000000001E-2</v>
      </c>
      <c r="G56" s="162">
        <v>3.7993084000000003E-2</v>
      </c>
      <c r="H56" s="162">
        <v>3.7855218000000003E-2</v>
      </c>
      <c r="I56" s="162">
        <v>3.7699769000000001E-2</v>
      </c>
      <c r="J56" s="162">
        <v>3.7535585000000003E-2</v>
      </c>
      <c r="K56" s="162">
        <v>3.7367611000000002E-2</v>
      </c>
      <c r="L56" s="162">
        <v>3.7198783999999999E-2</v>
      </c>
      <c r="M56" s="162">
        <v>3.7030924999999999E-2</v>
      </c>
      <c r="N56" s="162">
        <v>3.6865196000000003E-2</v>
      </c>
      <c r="O56" s="162">
        <v>3.6702344999999997E-2</v>
      </c>
      <c r="P56" s="162">
        <v>3.6542858999999997E-2</v>
      </c>
      <c r="Q56" s="162">
        <v>3.6387045999999999E-2</v>
      </c>
      <c r="R56" s="162">
        <v>3.6235093000000003E-2</v>
      </c>
      <c r="S56" s="162">
        <v>3.6087101000000003E-2</v>
      </c>
      <c r="T56" s="162">
        <v>3.5943111E-2</v>
      </c>
      <c r="U56" s="162">
        <v>3.5803123999999999E-2</v>
      </c>
      <c r="V56" s="162">
        <v>3.5667105999999997E-2</v>
      </c>
      <c r="W56" s="162">
        <v>3.5535004000000002E-2</v>
      </c>
      <c r="X56" s="162">
        <v>3.5406747000000002E-2</v>
      </c>
      <c r="Y56" s="162">
        <v>3.5282253E-2</v>
      </c>
      <c r="Z56" s="162">
        <v>3.5161433999999998E-2</v>
      </c>
      <c r="AA56" s="162">
        <v>3.5044194000000001E-2</v>
      </c>
      <c r="AB56" s="162">
        <v>3.4930435000000003E-2</v>
      </c>
      <c r="AC56" s="162">
        <v>3.4820059E-2</v>
      </c>
      <c r="AD56" s="162">
        <v>3.4712963999999999E-2</v>
      </c>
      <c r="AE56" s="162">
        <v>3.4609051000000002E-2</v>
      </c>
    </row>
    <row r="57" spans="1:31" ht="15" x14ac:dyDescent="0.25">
      <c r="A57" s="169">
        <v>31503</v>
      </c>
      <c r="B57" s="162">
        <v>3.0175746999999999E-2</v>
      </c>
      <c r="C57" s="162">
        <v>3.4007531000000001E-2</v>
      </c>
      <c r="D57" s="162">
        <v>3.5128267999999997E-2</v>
      </c>
      <c r="E57" s="162">
        <v>3.5560811999999997E-2</v>
      </c>
      <c r="F57" s="162">
        <v>3.5732099000000003E-2</v>
      </c>
      <c r="G57" s="162">
        <v>3.5780394E-2</v>
      </c>
      <c r="H57" s="162">
        <v>3.5762991000000001E-2</v>
      </c>
      <c r="I57" s="162">
        <v>3.5707636000000001E-2</v>
      </c>
      <c r="J57" s="162">
        <v>3.5629303000000001E-2</v>
      </c>
      <c r="K57" s="162">
        <v>3.5536733000000001E-2</v>
      </c>
      <c r="L57" s="162">
        <v>3.5435343000000001E-2</v>
      </c>
      <c r="M57" s="162">
        <v>3.5328641000000001E-2</v>
      </c>
      <c r="N57" s="162">
        <v>3.5218983000000002E-2</v>
      </c>
      <c r="O57" s="162">
        <v>3.5107984000000002E-2</v>
      </c>
      <c r="P57" s="162">
        <v>3.4996781999999997E-2</v>
      </c>
      <c r="Q57" s="162">
        <v>3.4886180000000003E-2</v>
      </c>
      <c r="R57" s="162">
        <v>3.4776756999999998E-2</v>
      </c>
      <c r="S57" s="162">
        <v>3.4668923999999997E-2</v>
      </c>
      <c r="T57" s="162">
        <v>3.4562976000000002E-2</v>
      </c>
      <c r="U57" s="162">
        <v>3.4459120000000003E-2</v>
      </c>
      <c r="V57" s="162">
        <v>3.4357499E-2</v>
      </c>
      <c r="W57" s="162">
        <v>3.4258205999999999E-2</v>
      </c>
      <c r="X57" s="162">
        <v>3.4161298E-2</v>
      </c>
      <c r="Y57" s="162">
        <v>3.4066803E-2</v>
      </c>
      <c r="Z57" s="162">
        <v>3.3974727000000003E-2</v>
      </c>
      <c r="AA57" s="162">
        <v>3.3885061000000001E-2</v>
      </c>
      <c r="AB57" s="162">
        <v>3.3797782999999998E-2</v>
      </c>
      <c r="AC57" s="162">
        <v>3.3712858999999998E-2</v>
      </c>
      <c r="AD57" s="162">
        <v>3.3630251E-2</v>
      </c>
      <c r="AE57" s="162">
        <v>3.3549913000000001E-2</v>
      </c>
    </row>
    <row r="58" spans="1:31" ht="15" x14ac:dyDescent="0.25">
      <c r="A58" s="169">
        <v>31533</v>
      </c>
      <c r="B58" s="162">
        <v>2.8514107E-2</v>
      </c>
      <c r="C58" s="162">
        <v>3.3331630000000001E-2</v>
      </c>
      <c r="D58" s="162">
        <v>3.4917392999999998E-2</v>
      </c>
      <c r="E58" s="162">
        <v>3.5621630000000001E-2</v>
      </c>
      <c r="F58" s="162">
        <v>3.5965276999999997E-2</v>
      </c>
      <c r="G58" s="162">
        <v>3.6127703999999997E-2</v>
      </c>
      <c r="H58" s="162">
        <v>3.6187825999999999E-2</v>
      </c>
      <c r="I58" s="162">
        <v>3.6185884000000001E-2</v>
      </c>
      <c r="J58" s="162">
        <v>3.6144506999999999E-2</v>
      </c>
      <c r="K58" s="162">
        <v>3.6077331999999997E-2</v>
      </c>
      <c r="L58" s="162">
        <v>3.5993019000000001E-2</v>
      </c>
      <c r="M58" s="162">
        <v>3.5897288999999999E-2</v>
      </c>
      <c r="N58" s="162">
        <v>3.5794046000000003E-2</v>
      </c>
      <c r="O58" s="162">
        <v>3.5686018E-2</v>
      </c>
      <c r="P58" s="162">
        <v>3.5575154999999997E-2</v>
      </c>
      <c r="Q58" s="162">
        <v>3.5462866000000003E-2</v>
      </c>
      <c r="R58" s="162">
        <v>3.5350186999999998E-2</v>
      </c>
      <c r="S58" s="162">
        <v>3.5237882999999998E-2</v>
      </c>
      <c r="T58" s="162">
        <v>3.5126521000000001E-2</v>
      </c>
      <c r="U58" s="162">
        <v>3.5016523000000001E-2</v>
      </c>
      <c r="V58" s="162">
        <v>3.4908201E-2</v>
      </c>
      <c r="W58" s="162">
        <v>3.4801784000000002E-2</v>
      </c>
      <c r="X58" s="162">
        <v>3.4697437999999997E-2</v>
      </c>
      <c r="Y58" s="162">
        <v>3.4595279E-2</v>
      </c>
      <c r="Z58" s="162">
        <v>3.4495385000000003E-2</v>
      </c>
      <c r="AA58" s="162">
        <v>3.4397804999999997E-2</v>
      </c>
      <c r="AB58" s="162">
        <v>3.4302562000000002E-2</v>
      </c>
      <c r="AC58" s="162">
        <v>3.4209664000000001E-2</v>
      </c>
      <c r="AD58" s="162">
        <v>3.4119101999999998E-2</v>
      </c>
      <c r="AE58" s="162">
        <v>3.4030857999999997E-2</v>
      </c>
    </row>
    <row r="59" spans="1:31" ht="15" x14ac:dyDescent="0.25">
      <c r="A59" s="169">
        <v>31564</v>
      </c>
      <c r="B59" s="162">
        <v>3.4637794999999999E-2</v>
      </c>
      <c r="C59" s="162">
        <v>3.7971315999999998E-2</v>
      </c>
      <c r="D59" s="162">
        <v>3.9079221999999997E-2</v>
      </c>
      <c r="E59" s="162">
        <v>3.9535603000000002E-2</v>
      </c>
      <c r="F59" s="162">
        <v>3.9709550000000003E-2</v>
      </c>
      <c r="G59" s="162">
        <v>3.9736467999999997E-2</v>
      </c>
      <c r="H59" s="162">
        <v>3.9679242000000003E-2</v>
      </c>
      <c r="I59" s="162">
        <v>3.9571261000000003E-2</v>
      </c>
      <c r="J59" s="162">
        <v>3.9431817000000001E-2</v>
      </c>
      <c r="K59" s="162">
        <v>3.9272728999999999E-2</v>
      </c>
      <c r="L59" s="162">
        <v>3.9101561999999999E-2</v>
      </c>
      <c r="M59" s="162">
        <v>3.8923316999999999E-2</v>
      </c>
      <c r="N59" s="162">
        <v>3.8741390000000001E-2</v>
      </c>
      <c r="O59" s="162">
        <v>3.8558128999999997E-2</v>
      </c>
      <c r="P59" s="162">
        <v>3.8375185999999999E-2</v>
      </c>
      <c r="Q59" s="162">
        <v>3.8193731000000002E-2</v>
      </c>
      <c r="R59" s="162">
        <v>3.8014594999999998E-2</v>
      </c>
      <c r="S59" s="162">
        <v>3.7838371000000003E-2</v>
      </c>
      <c r="T59" s="162">
        <v>3.7665477000000003E-2</v>
      </c>
      <c r="U59" s="162">
        <v>3.7496199000000001E-2</v>
      </c>
      <c r="V59" s="162">
        <v>3.7330731999999998E-2</v>
      </c>
      <c r="W59" s="162">
        <v>3.7169197000000001E-2</v>
      </c>
      <c r="X59" s="162">
        <v>3.7011658000000003E-2</v>
      </c>
      <c r="Y59" s="162">
        <v>3.6858142000000003E-2</v>
      </c>
      <c r="Z59" s="162">
        <v>3.6708642E-2</v>
      </c>
      <c r="AA59" s="162">
        <v>3.6563127000000001E-2</v>
      </c>
      <c r="AB59" s="162">
        <v>3.6421549999999997E-2</v>
      </c>
      <c r="AC59" s="162">
        <v>3.6283847000000001E-2</v>
      </c>
      <c r="AD59" s="162">
        <v>3.6149947000000002E-2</v>
      </c>
      <c r="AE59" s="162">
        <v>3.6019769E-2</v>
      </c>
    </row>
    <row r="60" spans="1:31" ht="15" x14ac:dyDescent="0.25">
      <c r="A60" s="169">
        <v>31594</v>
      </c>
      <c r="B60" s="162">
        <v>3.5734377999999997E-2</v>
      </c>
      <c r="C60" s="162">
        <v>3.6926505999999998E-2</v>
      </c>
      <c r="D60" s="162">
        <v>3.7265404000000002E-2</v>
      </c>
      <c r="E60" s="162">
        <v>3.7350952E-2</v>
      </c>
      <c r="F60" s="162">
        <v>3.7326120999999997E-2</v>
      </c>
      <c r="G60" s="162">
        <v>3.7244473E-2</v>
      </c>
      <c r="H60" s="162">
        <v>3.7131290999999997E-2</v>
      </c>
      <c r="I60" s="162">
        <v>3.7000124000000002E-2</v>
      </c>
      <c r="J60" s="162">
        <v>3.6858825999999997E-2</v>
      </c>
      <c r="K60" s="162">
        <v>3.6712197000000002E-2</v>
      </c>
      <c r="L60" s="162">
        <v>3.6563279999999997E-2</v>
      </c>
      <c r="M60" s="162">
        <v>3.6414061999999997E-2</v>
      </c>
      <c r="N60" s="162">
        <v>3.6265861000000003E-2</v>
      </c>
      <c r="O60" s="162">
        <v>3.6119562000000001E-2</v>
      </c>
      <c r="P60" s="162">
        <v>3.5975763000000001E-2</v>
      </c>
      <c r="Q60" s="162">
        <v>3.5834862000000002E-2</v>
      </c>
      <c r="R60" s="162">
        <v>3.5697119999999999E-2</v>
      </c>
      <c r="S60" s="162">
        <v>3.5562701000000002E-2</v>
      </c>
      <c r="T60" s="162">
        <v>3.5431698999999997E-2</v>
      </c>
      <c r="U60" s="162">
        <v>3.5304157000000003E-2</v>
      </c>
      <c r="V60" s="162">
        <v>3.5180080000000002E-2</v>
      </c>
      <c r="W60" s="162">
        <v>3.5059448E-2</v>
      </c>
      <c r="X60" s="162">
        <v>3.4942218999999997E-2</v>
      </c>
      <c r="Y60" s="162">
        <v>3.4828339E-2</v>
      </c>
      <c r="Z60" s="162">
        <v>3.4717741000000003E-2</v>
      </c>
      <c r="AA60" s="162">
        <v>3.4610353000000003E-2</v>
      </c>
      <c r="AB60" s="162">
        <v>3.4506094000000001E-2</v>
      </c>
      <c r="AC60" s="162">
        <v>3.4404883999999997E-2</v>
      </c>
      <c r="AD60" s="162">
        <v>3.4306639E-2</v>
      </c>
      <c r="AE60" s="162">
        <v>3.4211273E-2</v>
      </c>
    </row>
    <row r="61" spans="1:31" ht="15" x14ac:dyDescent="0.25">
      <c r="A61" s="169">
        <v>31625</v>
      </c>
      <c r="B61" s="162">
        <v>3.3881219999999997E-2</v>
      </c>
      <c r="C61" s="162">
        <v>3.5685622E-2</v>
      </c>
      <c r="D61" s="162">
        <v>3.6315528999999999E-2</v>
      </c>
      <c r="E61" s="162">
        <v>3.6577305999999997E-2</v>
      </c>
      <c r="F61" s="162">
        <v>3.6670792000000001E-2</v>
      </c>
      <c r="G61" s="162">
        <v>3.6673666000000001E-2</v>
      </c>
      <c r="H61" s="162">
        <v>3.6623662000000001E-2</v>
      </c>
      <c r="I61" s="162">
        <v>3.6541453000000002E-2</v>
      </c>
      <c r="J61" s="162">
        <v>3.6439235E-2</v>
      </c>
      <c r="K61" s="162">
        <v>3.6324582000000001E-2</v>
      </c>
      <c r="L61" s="162">
        <v>3.6202380999999999E-2</v>
      </c>
      <c r="M61" s="162">
        <v>3.6075876E-2</v>
      </c>
      <c r="N61" s="162">
        <v>3.5947275000000001E-2</v>
      </c>
      <c r="O61" s="162">
        <v>3.5818107000000002E-2</v>
      </c>
      <c r="P61" s="162">
        <v>3.5689443000000001E-2</v>
      </c>
      <c r="Q61" s="162">
        <v>3.5562038999999997E-2</v>
      </c>
      <c r="R61" s="162">
        <v>3.5436431999999997E-2</v>
      </c>
      <c r="S61" s="162">
        <v>3.5313002000000003E-2</v>
      </c>
      <c r="T61" s="162">
        <v>3.5192012000000002E-2</v>
      </c>
      <c r="U61" s="162">
        <v>3.5073643000000002E-2</v>
      </c>
      <c r="V61" s="162">
        <v>3.4958011999999997E-2</v>
      </c>
      <c r="W61" s="162">
        <v>3.4845188999999999E-2</v>
      </c>
      <c r="X61" s="162">
        <v>3.4735210000000002E-2</v>
      </c>
      <c r="Y61" s="162">
        <v>3.4628082999999997E-2</v>
      </c>
      <c r="Z61" s="162">
        <v>3.4523796000000002E-2</v>
      </c>
      <c r="AA61" s="162">
        <v>3.4422321999999998E-2</v>
      </c>
      <c r="AB61" s="162">
        <v>3.4323620999999999E-2</v>
      </c>
      <c r="AC61" s="162">
        <v>3.4227645000000001E-2</v>
      </c>
      <c r="AD61" s="162">
        <v>3.4134340999999999E-2</v>
      </c>
      <c r="AE61" s="162">
        <v>3.4043648000000003E-2</v>
      </c>
    </row>
    <row r="62" spans="1:31" ht="15" x14ac:dyDescent="0.25">
      <c r="A62" s="169">
        <v>31656</v>
      </c>
      <c r="B62" s="162">
        <v>3.4035122000000001E-2</v>
      </c>
      <c r="C62" s="162">
        <v>3.4707596E-2</v>
      </c>
      <c r="D62" s="162">
        <v>3.4864948E-2</v>
      </c>
      <c r="E62" s="162">
        <v>3.4878329999999999E-2</v>
      </c>
      <c r="F62" s="162">
        <v>3.4832183000000003E-2</v>
      </c>
      <c r="G62" s="162">
        <v>3.4756800999999997E-2</v>
      </c>
      <c r="H62" s="162">
        <v>3.4665994999999998E-2</v>
      </c>
      <c r="I62" s="162">
        <v>3.4566972000000001E-2</v>
      </c>
      <c r="J62" s="162">
        <v>3.4463821999999998E-2</v>
      </c>
      <c r="K62" s="162">
        <v>3.4359002E-2</v>
      </c>
      <c r="L62" s="162">
        <v>3.4254042999999998E-2</v>
      </c>
      <c r="M62" s="162">
        <v>3.4149928000000003E-2</v>
      </c>
      <c r="N62" s="162">
        <v>3.4047292999999999E-2</v>
      </c>
      <c r="O62" s="162">
        <v>3.3946555000000003E-2</v>
      </c>
      <c r="P62" s="162">
        <v>3.3847980999999999E-2</v>
      </c>
      <c r="Q62" s="162">
        <v>3.3751742000000001E-2</v>
      </c>
      <c r="R62" s="162">
        <v>3.3657936999999999E-2</v>
      </c>
      <c r="S62" s="162">
        <v>3.3566617999999999E-2</v>
      </c>
      <c r="T62" s="162">
        <v>3.3477802000000001E-2</v>
      </c>
      <c r="U62" s="162">
        <v>3.3391481000000001E-2</v>
      </c>
      <c r="V62" s="162">
        <v>3.3307630999999997E-2</v>
      </c>
      <c r="W62" s="162">
        <v>3.3226213999999997E-2</v>
      </c>
      <c r="X62" s="162">
        <v>3.3147182999999997E-2</v>
      </c>
      <c r="Y62" s="162">
        <v>3.3070483999999997E-2</v>
      </c>
      <c r="Z62" s="162">
        <v>3.2996061E-2</v>
      </c>
      <c r="AA62" s="162">
        <v>3.2923852000000003E-2</v>
      </c>
      <c r="AB62" s="162">
        <v>3.2853796999999997E-2</v>
      </c>
      <c r="AC62" s="162">
        <v>3.2785832000000001E-2</v>
      </c>
      <c r="AD62" s="162">
        <v>3.2719894999999999E-2</v>
      </c>
      <c r="AE62" s="162">
        <v>3.2655921999999997E-2</v>
      </c>
    </row>
    <row r="63" spans="1:31" ht="15" x14ac:dyDescent="0.25">
      <c r="A63" s="169">
        <v>31686</v>
      </c>
      <c r="B63" s="162">
        <v>3.4713896000000001E-2</v>
      </c>
      <c r="C63" s="162">
        <v>3.5871383999999999E-2</v>
      </c>
      <c r="D63" s="162">
        <v>3.6367279000000002E-2</v>
      </c>
      <c r="E63" s="162">
        <v>3.6595902E-2</v>
      </c>
      <c r="F63" s="162">
        <v>3.6682397999999998E-2</v>
      </c>
      <c r="G63" s="162">
        <v>3.6685600999999998E-2</v>
      </c>
      <c r="H63" s="162">
        <v>3.6637731E-2</v>
      </c>
      <c r="I63" s="162">
        <v>3.6557786000000002E-2</v>
      </c>
      <c r="J63" s="162">
        <v>3.6457498999999997E-2</v>
      </c>
      <c r="K63" s="162">
        <v>3.6344364999999997E-2</v>
      </c>
      <c r="L63" s="162">
        <v>3.6223310000000002E-2</v>
      </c>
      <c r="M63" s="162">
        <v>3.6097643999999998E-2</v>
      </c>
      <c r="N63" s="162">
        <v>3.5969637999999998E-2</v>
      </c>
      <c r="O63" s="162">
        <v>3.5840869999999997E-2</v>
      </c>
      <c r="P63" s="162">
        <v>3.5712452999999998E-2</v>
      </c>
      <c r="Q63" s="162">
        <v>3.5585178000000002E-2</v>
      </c>
      <c r="R63" s="162">
        <v>3.5459604999999998E-2</v>
      </c>
      <c r="S63" s="162">
        <v>3.5336131999999999E-2</v>
      </c>
      <c r="T63" s="162">
        <v>3.5215041000000002E-2</v>
      </c>
      <c r="U63" s="162">
        <v>3.5096522999999998E-2</v>
      </c>
      <c r="V63" s="162">
        <v>3.4980704000000001E-2</v>
      </c>
      <c r="W63" s="162">
        <v>3.4867664999999999E-2</v>
      </c>
      <c r="X63" s="162">
        <v>3.4757444999999998E-2</v>
      </c>
      <c r="Y63" s="162">
        <v>3.4650058999999997E-2</v>
      </c>
      <c r="Z63" s="162">
        <v>3.4545499E-2</v>
      </c>
      <c r="AA63" s="162">
        <v>3.4443741E-2</v>
      </c>
      <c r="AB63" s="162">
        <v>3.4344748000000001E-2</v>
      </c>
      <c r="AC63" s="162">
        <v>3.4248476E-2</v>
      </c>
      <c r="AD63" s="162">
        <v>3.4154869999999997E-2</v>
      </c>
      <c r="AE63" s="162">
        <v>3.4063875E-2</v>
      </c>
    </row>
    <row r="64" spans="1:31" ht="14.65" x14ac:dyDescent="0.35">
      <c r="A64" s="169">
        <v>31717</v>
      </c>
      <c r="B64" s="162">
        <v>3.2203773999999998E-2</v>
      </c>
      <c r="C64" s="162">
        <v>3.4161710999999997E-2</v>
      </c>
      <c r="D64" s="162">
        <v>3.4980262999999998E-2</v>
      </c>
      <c r="E64" s="162">
        <v>3.5391479000000003E-2</v>
      </c>
      <c r="F64" s="162">
        <v>3.5598948999999998E-2</v>
      </c>
      <c r="G64" s="162">
        <v>3.5689960999999999E-2</v>
      </c>
      <c r="H64" s="162">
        <v>3.5709854999999999E-2</v>
      </c>
      <c r="I64" s="162">
        <v>3.5684583999999998E-2</v>
      </c>
      <c r="J64" s="162">
        <v>3.5629919000000003E-2</v>
      </c>
      <c r="K64" s="162">
        <v>3.5555861000000001E-2</v>
      </c>
      <c r="L64" s="162">
        <v>3.5468963999999999E-2</v>
      </c>
      <c r="M64" s="162">
        <v>3.537365E-2</v>
      </c>
      <c r="N64" s="162">
        <v>3.5272963999999997E-2</v>
      </c>
      <c r="O64" s="162">
        <v>3.5169052999999999E-2</v>
      </c>
      <c r="P64" s="162">
        <v>3.5063445999999998E-2</v>
      </c>
      <c r="Q64" s="162">
        <v>3.4957252000000001E-2</v>
      </c>
      <c r="R64" s="162">
        <v>3.4851279999999998E-2</v>
      </c>
      <c r="S64" s="162">
        <v>3.4746122999999997E-2</v>
      </c>
      <c r="T64" s="162">
        <v>3.4642218000000002E-2</v>
      </c>
      <c r="U64" s="162">
        <v>3.4539884999999999E-2</v>
      </c>
      <c r="V64" s="162">
        <v>3.4439356999999997E-2</v>
      </c>
      <c r="W64" s="162">
        <v>3.4340800999999997E-2</v>
      </c>
      <c r="X64" s="162">
        <v>3.4244334000000001E-2</v>
      </c>
      <c r="Y64" s="162">
        <v>3.4150031999999997E-2</v>
      </c>
      <c r="Z64" s="162">
        <v>3.4057943E-2</v>
      </c>
      <c r="AA64" s="162">
        <v>3.3968090999999999E-2</v>
      </c>
      <c r="AB64" s="162">
        <v>3.3880482000000003E-2</v>
      </c>
      <c r="AC64" s="162">
        <v>3.3795107999999997E-2</v>
      </c>
      <c r="AD64" s="162">
        <v>3.3711947999999999E-2</v>
      </c>
      <c r="AE64" s="162">
        <v>3.3630975E-2</v>
      </c>
    </row>
    <row r="65" spans="1:31" ht="15" x14ac:dyDescent="0.25">
      <c r="A65" s="169">
        <v>31747</v>
      </c>
      <c r="B65" s="162">
        <v>3.6377003999999998E-2</v>
      </c>
      <c r="C65" s="162">
        <v>3.5959559000000002E-2</v>
      </c>
      <c r="D65" s="162">
        <v>3.5769965000000001E-2</v>
      </c>
      <c r="E65" s="162">
        <v>3.561955E-2</v>
      </c>
      <c r="F65" s="162">
        <v>3.5477349999999998E-2</v>
      </c>
      <c r="G65" s="162">
        <v>3.5337555999999999E-2</v>
      </c>
      <c r="H65" s="162">
        <v>3.5199553000000001E-2</v>
      </c>
      <c r="I65" s="162">
        <v>3.5063775999999998E-2</v>
      </c>
      <c r="J65" s="162">
        <v>3.4930739000000002E-2</v>
      </c>
      <c r="K65" s="162">
        <v>3.4800833000000003E-2</v>
      </c>
      <c r="L65" s="162">
        <v>3.4674309E-2</v>
      </c>
      <c r="M65" s="162">
        <v>3.4551304999999997E-2</v>
      </c>
      <c r="N65" s="162">
        <v>3.4431881999999997E-2</v>
      </c>
      <c r="O65" s="162">
        <v>3.4316042999999997E-2</v>
      </c>
      <c r="P65" s="162">
        <v>3.4203755000000002E-2</v>
      </c>
      <c r="Q65" s="162">
        <v>3.4094958000000002E-2</v>
      </c>
      <c r="R65" s="162">
        <v>3.3989577E-2</v>
      </c>
      <c r="S65" s="162">
        <v>3.3887525000000002E-2</v>
      </c>
      <c r="T65" s="162">
        <v>3.3788708000000001E-2</v>
      </c>
      <c r="U65" s="162">
        <v>3.3693030999999998E-2</v>
      </c>
      <c r="V65" s="162">
        <v>3.3600393999999999E-2</v>
      </c>
      <c r="W65" s="162">
        <v>3.3510697999999998E-2</v>
      </c>
      <c r="X65" s="162">
        <v>3.3423847E-2</v>
      </c>
      <c r="Y65" s="162">
        <v>3.3339741999999999E-2</v>
      </c>
      <c r="Z65" s="162">
        <v>3.3258289000000003E-2</v>
      </c>
      <c r="AA65" s="162">
        <v>3.3179396E-2</v>
      </c>
      <c r="AB65" s="162">
        <v>3.3102973000000001E-2</v>
      </c>
      <c r="AC65" s="162">
        <v>3.3028933000000003E-2</v>
      </c>
      <c r="AD65" s="162">
        <v>3.2957189999999997E-2</v>
      </c>
      <c r="AE65" s="162">
        <v>3.2887662999999998E-2</v>
      </c>
    </row>
    <row r="66" spans="1:31" ht="15" x14ac:dyDescent="0.25">
      <c r="A66" s="169">
        <v>31778</v>
      </c>
      <c r="B66" s="162">
        <v>3.4766991999999997E-2</v>
      </c>
      <c r="C66" s="162">
        <v>3.5249945999999997E-2</v>
      </c>
      <c r="D66" s="162">
        <v>3.5493242000000001E-2</v>
      </c>
      <c r="E66" s="162">
        <v>3.5598392999999999E-2</v>
      </c>
      <c r="F66" s="162">
        <v>3.561959E-2</v>
      </c>
      <c r="G66" s="162">
        <v>3.5588819000000001E-2</v>
      </c>
      <c r="H66" s="162">
        <v>3.5525520999999997E-2</v>
      </c>
      <c r="I66" s="162">
        <v>3.5441780999999999E-2</v>
      </c>
      <c r="J66" s="162">
        <v>3.5345274000000003E-2</v>
      </c>
      <c r="K66" s="162">
        <v>3.5240978999999999E-2</v>
      </c>
      <c r="L66" s="162">
        <v>3.5132192E-2</v>
      </c>
      <c r="M66" s="162">
        <v>3.5021132000000003E-2</v>
      </c>
      <c r="N66" s="162">
        <v>3.4909316000000003E-2</v>
      </c>
      <c r="O66" s="162">
        <v>3.4797793E-2</v>
      </c>
      <c r="P66" s="162">
        <v>3.4687295999999999E-2</v>
      </c>
      <c r="Q66" s="162">
        <v>3.4578335000000002E-2</v>
      </c>
      <c r="R66" s="162">
        <v>3.4471268999999999E-2</v>
      </c>
      <c r="S66" s="162">
        <v>3.4366343000000001E-2</v>
      </c>
      <c r="T66" s="162">
        <v>3.4263723000000003E-2</v>
      </c>
      <c r="U66" s="162">
        <v>3.4163513999999999E-2</v>
      </c>
      <c r="V66" s="162">
        <v>3.4065779999999997E-2</v>
      </c>
      <c r="W66" s="162">
        <v>3.3970551000000002E-2</v>
      </c>
      <c r="X66" s="162">
        <v>3.3877831999999997E-2</v>
      </c>
      <c r="Y66" s="162">
        <v>3.3787612000000002E-2</v>
      </c>
      <c r="Z66" s="162">
        <v>3.3699862999999997E-2</v>
      </c>
      <c r="AA66" s="162">
        <v>3.361455E-2</v>
      </c>
      <c r="AB66" s="162">
        <v>3.3531628000000001E-2</v>
      </c>
      <c r="AC66" s="162">
        <v>3.3451046999999998E-2</v>
      </c>
      <c r="AD66" s="162">
        <v>3.3372753999999998E-2</v>
      </c>
      <c r="AE66" s="162">
        <v>3.3296691000000003E-2</v>
      </c>
    </row>
    <row r="67" spans="1:31" ht="15" x14ac:dyDescent="0.25">
      <c r="A67" s="169">
        <v>31809</v>
      </c>
      <c r="B67" s="162">
        <v>3.5699364999999997E-2</v>
      </c>
      <c r="C67" s="162">
        <v>3.5703190000000003E-2</v>
      </c>
      <c r="D67" s="162">
        <v>3.5756979000000001E-2</v>
      </c>
      <c r="E67" s="162">
        <v>3.5759821999999997E-2</v>
      </c>
      <c r="F67" s="162">
        <v>3.5717724999999999E-2</v>
      </c>
      <c r="G67" s="162">
        <v>3.5644759999999998E-2</v>
      </c>
      <c r="H67" s="162">
        <v>3.5551948E-2</v>
      </c>
      <c r="I67" s="162">
        <v>3.5446852000000001E-2</v>
      </c>
      <c r="J67" s="162">
        <v>3.5334503000000003E-2</v>
      </c>
      <c r="K67" s="162">
        <v>3.5218238999999998E-2</v>
      </c>
      <c r="L67" s="162">
        <v>3.5100285000000002E-2</v>
      </c>
      <c r="M67" s="162">
        <v>3.4982137000000003E-2</v>
      </c>
      <c r="N67" s="162">
        <v>3.4864810000000003E-2</v>
      </c>
      <c r="O67" s="162">
        <v>3.4748992999999999E-2</v>
      </c>
      <c r="P67" s="162">
        <v>3.4635152000000002E-2</v>
      </c>
      <c r="Q67" s="162">
        <v>3.4523603999999999E-2</v>
      </c>
      <c r="R67" s="162">
        <v>3.4414554E-2</v>
      </c>
      <c r="S67" s="162">
        <v>3.4308131999999998E-2</v>
      </c>
      <c r="T67" s="162">
        <v>3.4204413000000003E-2</v>
      </c>
      <c r="U67" s="162">
        <v>3.4103430999999997E-2</v>
      </c>
      <c r="V67" s="162">
        <v>3.4005190999999997E-2</v>
      </c>
      <c r="W67" s="162">
        <v>3.3909676999999999E-2</v>
      </c>
      <c r="X67" s="162">
        <v>3.3816856999999999E-2</v>
      </c>
      <c r="Y67" s="162">
        <v>3.3726686999999998E-2</v>
      </c>
      <c r="Z67" s="162">
        <v>3.3639115999999997E-2</v>
      </c>
      <c r="AA67" s="162">
        <v>3.3554083999999998E-2</v>
      </c>
      <c r="AB67" s="162">
        <v>3.3471529999999999E-2</v>
      </c>
      <c r="AC67" s="162">
        <v>3.339139E-2</v>
      </c>
      <c r="AD67" s="162">
        <v>3.3313596000000001E-2</v>
      </c>
      <c r="AE67" s="162">
        <v>3.3238083000000002E-2</v>
      </c>
    </row>
    <row r="68" spans="1:31" ht="15" x14ac:dyDescent="0.25">
      <c r="A68" s="169">
        <v>31837</v>
      </c>
      <c r="B68" s="162">
        <v>3.0945875000000001E-2</v>
      </c>
      <c r="C68" s="162">
        <v>3.3021683000000003E-2</v>
      </c>
      <c r="D68" s="162">
        <v>3.3662904E-2</v>
      </c>
      <c r="E68" s="162">
        <v>3.3918899000000002E-2</v>
      </c>
      <c r="F68" s="162">
        <v>3.4019766E-2</v>
      </c>
      <c r="G68" s="162">
        <v>3.4043996E-2</v>
      </c>
      <c r="H68" s="162">
        <v>3.4025831999999999E-2</v>
      </c>
      <c r="I68" s="162">
        <v>3.3982605999999999E-2</v>
      </c>
      <c r="J68" s="162">
        <v>3.3923994999999998E-2</v>
      </c>
      <c r="K68" s="162">
        <v>3.3855791000000003E-2</v>
      </c>
      <c r="L68" s="162">
        <v>3.3781645999999999E-2</v>
      </c>
      <c r="M68" s="162">
        <v>3.3703951000000003E-2</v>
      </c>
      <c r="N68" s="162">
        <v>3.3624321999999998E-2</v>
      </c>
      <c r="O68" s="162">
        <v>3.3543874000000001E-2</v>
      </c>
      <c r="P68" s="162">
        <v>3.3463390000000003E-2</v>
      </c>
      <c r="Q68" s="162">
        <v>3.3383426000000001E-2</v>
      </c>
      <c r="R68" s="162">
        <v>3.3304380000000001E-2</v>
      </c>
      <c r="S68" s="162">
        <v>3.3226535000000001E-2</v>
      </c>
      <c r="T68" s="162">
        <v>3.3150093999999998E-2</v>
      </c>
      <c r="U68" s="162">
        <v>3.3075196000000001E-2</v>
      </c>
      <c r="V68" s="162">
        <v>3.3001938000000001E-2</v>
      </c>
      <c r="W68" s="162">
        <v>3.2930383000000001E-2</v>
      </c>
      <c r="X68" s="162">
        <v>3.2860566000000001E-2</v>
      </c>
      <c r="Y68" s="162">
        <v>3.2792505E-2</v>
      </c>
      <c r="Z68" s="162">
        <v>3.2726199999999997E-2</v>
      </c>
      <c r="AA68" s="162">
        <v>3.2661643999999997E-2</v>
      </c>
      <c r="AB68" s="162">
        <v>3.2598817000000002E-2</v>
      </c>
      <c r="AC68" s="162">
        <v>3.2537693999999999E-2</v>
      </c>
      <c r="AD68" s="162">
        <v>3.2478246000000002E-2</v>
      </c>
      <c r="AE68" s="162">
        <v>3.2420439000000002E-2</v>
      </c>
    </row>
    <row r="69" spans="1:31" ht="15" x14ac:dyDescent="0.25">
      <c r="A69" s="169">
        <v>31868</v>
      </c>
      <c r="B69" s="162">
        <v>3.6402938000000003E-2</v>
      </c>
      <c r="C69" s="162">
        <v>3.6620175999999997E-2</v>
      </c>
      <c r="D69" s="162">
        <v>3.6766036000000002E-2</v>
      </c>
      <c r="E69" s="162">
        <v>3.6813131999999998E-2</v>
      </c>
      <c r="F69" s="162">
        <v>3.6790244E-2</v>
      </c>
      <c r="G69" s="162">
        <v>3.6721894999999997E-2</v>
      </c>
      <c r="H69" s="162">
        <v>3.6624746E-2</v>
      </c>
      <c r="I69" s="162">
        <v>3.6509660999999999E-2</v>
      </c>
      <c r="J69" s="162">
        <v>3.6383699999999998E-2</v>
      </c>
      <c r="K69" s="162">
        <v>3.6251496000000001E-2</v>
      </c>
      <c r="L69" s="162">
        <v>3.6116124999999999E-2</v>
      </c>
      <c r="M69" s="162">
        <v>3.5979655999999999E-2</v>
      </c>
      <c r="N69" s="162">
        <v>3.5843496000000002E-2</v>
      </c>
      <c r="O69" s="162">
        <v>3.5708609000000002E-2</v>
      </c>
      <c r="P69" s="162">
        <v>3.5575658000000003E-2</v>
      </c>
      <c r="Q69" s="162">
        <v>3.5445096000000002E-2</v>
      </c>
      <c r="R69" s="162">
        <v>3.5317230999999998E-2</v>
      </c>
      <c r="S69" s="162">
        <v>3.5192262000000002E-2</v>
      </c>
      <c r="T69" s="162">
        <v>3.5070318000000003E-2</v>
      </c>
      <c r="U69" s="162">
        <v>3.4951467999999999E-2</v>
      </c>
      <c r="V69" s="162">
        <v>3.4835742000000003E-2</v>
      </c>
      <c r="W69" s="162">
        <v>3.4723140999999999E-2</v>
      </c>
      <c r="X69" s="162">
        <v>3.4613642999999999E-2</v>
      </c>
      <c r="Y69" s="162">
        <v>3.4507208999999997E-2</v>
      </c>
      <c r="Z69" s="162">
        <v>3.4403787999999998E-2</v>
      </c>
      <c r="AA69" s="162">
        <v>3.4303320999999998E-2</v>
      </c>
      <c r="AB69" s="162">
        <v>3.4205741999999997E-2</v>
      </c>
      <c r="AC69" s="162">
        <v>3.4110979999999999E-2</v>
      </c>
      <c r="AD69" s="162">
        <v>3.4018963999999999E-2</v>
      </c>
      <c r="AE69" s="162">
        <v>3.3929618000000002E-2</v>
      </c>
    </row>
    <row r="70" spans="1:31" ht="15" x14ac:dyDescent="0.25">
      <c r="A70" s="169">
        <v>31898</v>
      </c>
      <c r="B70" s="162">
        <v>3.9085461000000002E-2</v>
      </c>
      <c r="C70" s="162">
        <v>3.9587918E-2</v>
      </c>
      <c r="D70" s="162">
        <v>4.0034115000000002E-2</v>
      </c>
      <c r="E70" s="162">
        <v>4.0276824000000003E-2</v>
      </c>
      <c r="F70" s="162">
        <v>4.0365133999999997E-2</v>
      </c>
      <c r="G70" s="162">
        <v>4.0349700000000002E-2</v>
      </c>
      <c r="H70" s="162">
        <v>4.0266378999999998E-2</v>
      </c>
      <c r="I70" s="162">
        <v>4.0138971000000002E-2</v>
      </c>
      <c r="J70" s="162">
        <v>3.9983124000000002E-2</v>
      </c>
      <c r="K70" s="162">
        <v>3.9809201000000002E-2</v>
      </c>
      <c r="L70" s="162">
        <v>3.9624151000000003E-2</v>
      </c>
      <c r="M70" s="162">
        <v>3.9432706999999997E-2</v>
      </c>
      <c r="N70" s="162">
        <v>3.9238134000000001E-2</v>
      </c>
      <c r="O70" s="162">
        <v>3.9042713999999999E-2</v>
      </c>
      <c r="P70" s="162">
        <v>3.8848056999999998E-2</v>
      </c>
      <c r="Q70" s="162">
        <v>3.8655304000000001E-2</v>
      </c>
      <c r="R70" s="162">
        <v>3.8465265999999998E-2</v>
      </c>
      <c r="S70" s="162">
        <v>3.8278515999999999E-2</v>
      </c>
      <c r="T70" s="162">
        <v>3.8095454000000001E-2</v>
      </c>
      <c r="U70" s="162">
        <v>3.7916353999999999E-2</v>
      </c>
      <c r="V70" s="162">
        <v>3.7741393999999998E-2</v>
      </c>
      <c r="W70" s="162">
        <v>3.7570681000000002E-2</v>
      </c>
      <c r="X70" s="162">
        <v>3.7404268999999997E-2</v>
      </c>
      <c r="Y70" s="162">
        <v>3.7242170999999998E-2</v>
      </c>
      <c r="Z70" s="162">
        <v>3.7084367999999999E-2</v>
      </c>
      <c r="AA70" s="162">
        <v>3.6930820000000003E-2</v>
      </c>
      <c r="AB70" s="162">
        <v>3.6781466999999998E-2</v>
      </c>
      <c r="AC70" s="162">
        <v>3.6636238000000002E-2</v>
      </c>
      <c r="AD70" s="162">
        <v>3.6495050000000001E-2</v>
      </c>
      <c r="AE70" s="162">
        <v>3.6357813000000003E-2</v>
      </c>
    </row>
    <row r="71" spans="1:31" ht="15" x14ac:dyDescent="0.25">
      <c r="A71" s="169">
        <v>31929</v>
      </c>
      <c r="B71" s="162">
        <v>3.9808006E-2</v>
      </c>
      <c r="C71" s="162">
        <v>3.9955849000000002E-2</v>
      </c>
      <c r="D71" s="162">
        <v>4.0043201E-2</v>
      </c>
      <c r="E71" s="162">
        <v>4.0026956000000002E-2</v>
      </c>
      <c r="F71" s="162">
        <v>3.9936579E-2</v>
      </c>
      <c r="G71" s="162">
        <v>3.9798513000000001E-2</v>
      </c>
      <c r="H71" s="162">
        <v>3.9630907999999999E-2</v>
      </c>
      <c r="I71" s="162">
        <v>3.9445630000000002E-2</v>
      </c>
      <c r="J71" s="162">
        <v>3.9250379000000002E-2</v>
      </c>
      <c r="K71" s="162">
        <v>3.9050188E-2</v>
      </c>
      <c r="L71" s="162">
        <v>3.8848379000000002E-2</v>
      </c>
      <c r="M71" s="162">
        <v>3.8647163999999998E-2</v>
      </c>
      <c r="N71" s="162">
        <v>3.8448027000000003E-2</v>
      </c>
      <c r="O71" s="162">
        <v>3.8251965999999998E-2</v>
      </c>
      <c r="P71" s="162">
        <v>3.8059648000000001E-2</v>
      </c>
      <c r="Q71" s="162">
        <v>3.7871510999999997E-2</v>
      </c>
      <c r="R71" s="162">
        <v>3.7687835000000003E-2</v>
      </c>
      <c r="S71" s="162">
        <v>3.7508785000000003E-2</v>
      </c>
      <c r="T71" s="162">
        <v>3.7334444000000001E-2</v>
      </c>
      <c r="U71" s="162">
        <v>3.7164838999999998E-2</v>
      </c>
      <c r="V71" s="162">
        <v>3.6999951000000003E-2</v>
      </c>
      <c r="W71" s="162">
        <v>3.6839732E-2</v>
      </c>
      <c r="X71" s="162">
        <v>3.6684109999999999E-2</v>
      </c>
      <c r="Y71" s="162">
        <v>3.6533000000000003E-2</v>
      </c>
      <c r="Z71" s="162">
        <v>3.6386301000000003E-2</v>
      </c>
      <c r="AA71" s="162">
        <v>3.6243905999999999E-2</v>
      </c>
      <c r="AB71" s="162">
        <v>3.6105705000000002E-2</v>
      </c>
      <c r="AC71" s="162">
        <v>3.5971581000000002E-2</v>
      </c>
      <c r="AD71" s="162">
        <v>3.5841418E-2</v>
      </c>
      <c r="AE71" s="162">
        <v>3.5715098000000001E-2</v>
      </c>
    </row>
    <row r="72" spans="1:31" ht="15" x14ac:dyDescent="0.25">
      <c r="A72" s="169">
        <v>31959</v>
      </c>
      <c r="B72" s="162">
        <v>4.0066155999999999E-2</v>
      </c>
      <c r="C72" s="162">
        <v>4.0042241999999999E-2</v>
      </c>
      <c r="D72" s="162">
        <v>4.0259048999999998E-2</v>
      </c>
      <c r="E72" s="162">
        <v>4.0371919999999999E-2</v>
      </c>
      <c r="F72" s="162">
        <v>4.0378481000000001E-2</v>
      </c>
      <c r="G72" s="162">
        <v>4.0308557000000002E-2</v>
      </c>
      <c r="H72" s="162">
        <v>4.0187579000000001E-2</v>
      </c>
      <c r="I72" s="162">
        <v>4.0033508000000002E-2</v>
      </c>
      <c r="J72" s="162">
        <v>3.9858478000000003E-2</v>
      </c>
      <c r="K72" s="162">
        <v>3.9670630999999998E-2</v>
      </c>
      <c r="L72" s="162">
        <v>3.9475455999999999E-2</v>
      </c>
      <c r="M72" s="162">
        <v>3.9276690000000003E-2</v>
      </c>
      <c r="N72" s="162">
        <v>3.9076906000000002E-2</v>
      </c>
      <c r="O72" s="162">
        <v>3.8877887E-2</v>
      </c>
      <c r="P72" s="162">
        <v>3.8680877000000002E-2</v>
      </c>
      <c r="Q72" s="162">
        <v>3.8486746000000002E-2</v>
      </c>
      <c r="R72" s="162">
        <v>3.8296099E-2</v>
      </c>
      <c r="S72" s="162">
        <v>3.8109348000000001E-2</v>
      </c>
      <c r="T72" s="162">
        <v>3.7926771999999997E-2</v>
      </c>
      <c r="U72" s="162">
        <v>3.7748544000000002E-2</v>
      </c>
      <c r="V72" s="162">
        <v>3.7574765000000003E-2</v>
      </c>
      <c r="W72" s="162">
        <v>3.7405480999999997E-2</v>
      </c>
      <c r="X72" s="162">
        <v>3.7240692999999998E-2</v>
      </c>
      <c r="Y72" s="162">
        <v>3.7080373E-2</v>
      </c>
      <c r="Z72" s="162">
        <v>3.6924471E-2</v>
      </c>
      <c r="AA72" s="162">
        <v>3.6772917000000002E-2</v>
      </c>
      <c r="AB72" s="162">
        <v>3.6625629E-2</v>
      </c>
      <c r="AC72" s="162">
        <v>3.6482515E-2</v>
      </c>
      <c r="AD72" s="162">
        <v>3.6343476999999999E-2</v>
      </c>
      <c r="AE72" s="162">
        <v>3.6208414000000001E-2</v>
      </c>
    </row>
    <row r="73" spans="1:31" ht="15" x14ac:dyDescent="0.25">
      <c r="A73" s="169">
        <v>31990</v>
      </c>
      <c r="B73" s="162">
        <v>4.1263149999999998E-2</v>
      </c>
      <c r="C73" s="162">
        <v>4.1295339E-2</v>
      </c>
      <c r="D73" s="162">
        <v>4.1442207000000002E-2</v>
      </c>
      <c r="E73" s="162">
        <v>4.1480928E-2</v>
      </c>
      <c r="F73" s="162">
        <v>4.1423662999999999E-2</v>
      </c>
      <c r="G73" s="162">
        <v>4.1300119000000003E-2</v>
      </c>
      <c r="H73" s="162">
        <v>4.1133598E-2</v>
      </c>
      <c r="I73" s="162">
        <v>4.0940104999999997E-2</v>
      </c>
      <c r="J73" s="162">
        <v>4.0730302000000003E-2</v>
      </c>
      <c r="K73" s="162">
        <v>4.0511274999999999E-2</v>
      </c>
      <c r="L73" s="162">
        <v>4.0287758E-2</v>
      </c>
      <c r="M73" s="162">
        <v>4.0062949E-2</v>
      </c>
      <c r="N73" s="162">
        <v>3.9839022000000002E-2</v>
      </c>
      <c r="O73" s="162">
        <v>3.9617464999999998E-2</v>
      </c>
      <c r="P73" s="162">
        <v>3.9399297999999999E-2</v>
      </c>
      <c r="Q73" s="162">
        <v>3.9185216000000002E-2</v>
      </c>
      <c r="R73" s="162">
        <v>3.8975683999999997E-2</v>
      </c>
      <c r="S73" s="162">
        <v>3.8771004999999997E-2</v>
      </c>
      <c r="T73" s="162">
        <v>3.8571363999999997E-2</v>
      </c>
      <c r="U73" s="162">
        <v>3.8376858E-2</v>
      </c>
      <c r="V73" s="162">
        <v>3.8187524E-2</v>
      </c>
      <c r="W73" s="162">
        <v>3.8003350999999998E-2</v>
      </c>
      <c r="X73" s="162">
        <v>3.7824293000000002E-2</v>
      </c>
      <c r="Y73" s="162">
        <v>3.7650281000000001E-2</v>
      </c>
      <c r="Z73" s="162">
        <v>3.7481225999999999E-2</v>
      </c>
      <c r="AA73" s="162">
        <v>3.7317024999999997E-2</v>
      </c>
      <c r="AB73" s="162">
        <v>3.7157567000000002E-2</v>
      </c>
      <c r="AC73" s="162">
        <v>3.7002733000000003E-2</v>
      </c>
      <c r="AD73" s="162">
        <v>3.6852401999999999E-2</v>
      </c>
      <c r="AE73" s="162">
        <v>3.6706447000000003E-2</v>
      </c>
    </row>
    <row r="74" spans="1:31" ht="15" x14ac:dyDescent="0.25">
      <c r="A74" s="169">
        <v>32021</v>
      </c>
      <c r="B74" s="162">
        <v>4.2771388E-2</v>
      </c>
      <c r="C74" s="162">
        <v>4.2538557999999997E-2</v>
      </c>
      <c r="D74" s="162">
        <v>4.2611021999999998E-2</v>
      </c>
      <c r="E74" s="162">
        <v>4.2611781000000001E-2</v>
      </c>
      <c r="F74" s="162">
        <v>4.2525761000000002E-2</v>
      </c>
      <c r="G74" s="162">
        <v>4.2376138000000001E-2</v>
      </c>
      <c r="H74" s="162">
        <v>4.2184478999999997E-2</v>
      </c>
      <c r="I74" s="162">
        <v>4.1966362E-2</v>
      </c>
      <c r="J74" s="162">
        <v>4.1732393E-2</v>
      </c>
      <c r="K74" s="162">
        <v>4.1489692000000002E-2</v>
      </c>
      <c r="L74" s="162">
        <v>4.1243044E-2</v>
      </c>
      <c r="M74" s="162">
        <v>4.0995684999999997E-2</v>
      </c>
      <c r="N74" s="162">
        <v>4.0749812000000003E-2</v>
      </c>
      <c r="O74" s="162">
        <v>4.0506927999999998E-2</v>
      </c>
      <c r="P74" s="162">
        <v>4.0268054999999997E-2</v>
      </c>
      <c r="Q74" s="162">
        <v>4.0033883999999999E-2</v>
      </c>
      <c r="R74" s="162">
        <v>3.9804872999999998E-2</v>
      </c>
      <c r="S74" s="162">
        <v>3.9581312E-2</v>
      </c>
      <c r="T74" s="162">
        <v>3.9363372000000001E-2</v>
      </c>
      <c r="U74" s="162">
        <v>3.9151138000000002E-2</v>
      </c>
      <c r="V74" s="162">
        <v>3.8944630000000001E-2</v>
      </c>
      <c r="W74" s="162">
        <v>3.8743817999999999E-2</v>
      </c>
      <c r="X74" s="162">
        <v>3.8548643E-2</v>
      </c>
      <c r="Y74" s="162">
        <v>3.8359018000000002E-2</v>
      </c>
      <c r="Z74" s="162">
        <v>3.8174834999999997E-2</v>
      </c>
      <c r="AA74" s="162">
        <v>3.7995978E-2</v>
      </c>
      <c r="AB74" s="162">
        <v>3.7822319E-2</v>
      </c>
      <c r="AC74" s="162">
        <v>3.7653723E-2</v>
      </c>
      <c r="AD74" s="162">
        <v>3.7490054000000002E-2</v>
      </c>
      <c r="AE74" s="162">
        <v>3.7331171000000003E-2</v>
      </c>
    </row>
    <row r="75" spans="1:31" ht="15" x14ac:dyDescent="0.25">
      <c r="A75" s="169">
        <v>32051</v>
      </c>
      <c r="B75" s="162">
        <v>4.3834830999999998E-2</v>
      </c>
      <c r="C75" s="162">
        <v>4.40551E-2</v>
      </c>
      <c r="D75" s="162">
        <v>4.4101350999999997E-2</v>
      </c>
      <c r="E75" s="162">
        <v>4.4013465000000002E-2</v>
      </c>
      <c r="F75" s="162">
        <v>4.3840176000000002E-2</v>
      </c>
      <c r="G75" s="162">
        <v>4.3614868000000001E-2</v>
      </c>
      <c r="H75" s="162">
        <v>4.3358832999999999E-2</v>
      </c>
      <c r="I75" s="162">
        <v>4.3085536000000001E-2</v>
      </c>
      <c r="J75" s="162">
        <v>4.2803555E-2</v>
      </c>
      <c r="K75" s="162">
        <v>4.2518414999999997E-2</v>
      </c>
      <c r="L75" s="162">
        <v>4.2233714999999998E-2</v>
      </c>
      <c r="M75" s="162">
        <v>4.1951820000000001E-2</v>
      </c>
      <c r="N75" s="162">
        <v>4.1674283999999999E-2</v>
      </c>
      <c r="O75" s="162">
        <v>4.1402130000000002E-2</v>
      </c>
      <c r="P75" s="162">
        <v>4.1136014999999998E-2</v>
      </c>
      <c r="Q75" s="162">
        <v>4.0876347E-2</v>
      </c>
      <c r="R75" s="162">
        <v>4.0623364000000002E-2</v>
      </c>
      <c r="S75" s="162">
        <v>4.0377177E-2</v>
      </c>
      <c r="T75" s="162">
        <v>4.0137814000000001E-2</v>
      </c>
      <c r="U75" s="162">
        <v>3.9905240000000002E-2</v>
      </c>
      <c r="V75" s="162">
        <v>3.9679372999999997E-2</v>
      </c>
      <c r="W75" s="162">
        <v>3.9460104000000003E-2</v>
      </c>
      <c r="X75" s="162">
        <v>3.9247296000000001E-2</v>
      </c>
      <c r="Y75" s="162">
        <v>3.9040801999999999E-2</v>
      </c>
      <c r="Z75" s="162">
        <v>3.8840461E-2</v>
      </c>
      <c r="AA75" s="162">
        <v>3.8646105E-2</v>
      </c>
      <c r="AB75" s="162">
        <v>3.8457565999999999E-2</v>
      </c>
      <c r="AC75" s="162">
        <v>3.8274668999999997E-2</v>
      </c>
      <c r="AD75" s="162">
        <v>3.8097243000000003E-2</v>
      </c>
      <c r="AE75" s="162">
        <v>3.7925118000000001E-2</v>
      </c>
    </row>
    <row r="76" spans="1:31" ht="15" x14ac:dyDescent="0.25">
      <c r="A76" s="169">
        <v>32082</v>
      </c>
      <c r="B76" s="162">
        <v>3.9721738999999999E-2</v>
      </c>
      <c r="C76" s="162">
        <v>4.0747772000000002E-2</v>
      </c>
      <c r="D76" s="162">
        <v>4.1525763E-2</v>
      </c>
      <c r="E76" s="162">
        <v>4.1973319000000002E-2</v>
      </c>
      <c r="F76" s="162">
        <v>4.2185759000000003E-2</v>
      </c>
      <c r="G76" s="162">
        <v>4.2242663999999999E-2</v>
      </c>
      <c r="H76" s="162">
        <v>4.2197866000000001E-2</v>
      </c>
      <c r="I76" s="162">
        <v>4.2086481000000002E-2</v>
      </c>
      <c r="J76" s="162">
        <v>4.1931426000000001E-2</v>
      </c>
      <c r="K76" s="162">
        <v>4.1747831999999999E-2</v>
      </c>
      <c r="L76" s="162">
        <v>4.1545851000000002E-2</v>
      </c>
      <c r="M76" s="162">
        <v>4.1332408000000001E-2</v>
      </c>
      <c r="N76" s="162">
        <v>4.1112302000000003E-2</v>
      </c>
      <c r="O76" s="162">
        <v>4.0888908000000002E-2</v>
      </c>
      <c r="P76" s="162">
        <v>4.0664628000000001E-2</v>
      </c>
      <c r="Q76" s="162">
        <v>4.0441182999999999E-2</v>
      </c>
      <c r="R76" s="162">
        <v>4.0219815999999999E-2</v>
      </c>
      <c r="S76" s="162">
        <v>4.0001425E-2</v>
      </c>
      <c r="T76" s="162">
        <v>3.9786654999999997E-2</v>
      </c>
      <c r="U76" s="162">
        <v>3.9575964999999998E-2</v>
      </c>
      <c r="V76" s="162">
        <v>3.9369675E-2</v>
      </c>
      <c r="W76" s="162">
        <v>3.9167999000000002E-2</v>
      </c>
      <c r="X76" s="162">
        <v>3.8971072000000002E-2</v>
      </c>
      <c r="Y76" s="162">
        <v>3.8778969000000003E-2</v>
      </c>
      <c r="Z76" s="162">
        <v>3.8591715999999998E-2</v>
      </c>
      <c r="AA76" s="162">
        <v>3.8409305999999997E-2</v>
      </c>
      <c r="AB76" s="162">
        <v>3.8231701999999999E-2</v>
      </c>
      <c r="AC76" s="162">
        <v>3.8058846E-2</v>
      </c>
      <c r="AD76" s="162">
        <v>3.7890664999999997E-2</v>
      </c>
      <c r="AE76" s="162">
        <v>3.7727072E-2</v>
      </c>
    </row>
    <row r="77" spans="1:31" ht="15" x14ac:dyDescent="0.25">
      <c r="A77" s="169">
        <v>32112</v>
      </c>
      <c r="B77" s="162">
        <v>4.0836869999999997E-2</v>
      </c>
      <c r="C77" s="162">
        <v>4.1611260999999997E-2</v>
      </c>
      <c r="D77" s="162">
        <v>4.2374426E-2</v>
      </c>
      <c r="E77" s="162">
        <v>4.2834834000000002E-2</v>
      </c>
      <c r="F77" s="162">
        <v>4.3057356999999997E-2</v>
      </c>
      <c r="G77" s="162">
        <v>4.3117608000000002E-2</v>
      </c>
      <c r="H77" s="162">
        <v>4.3070288999999998E-2</v>
      </c>
      <c r="I77" s="162">
        <v>4.2952034E-2</v>
      </c>
      <c r="J77" s="162">
        <v>4.2787053999999998E-2</v>
      </c>
      <c r="K77" s="162">
        <v>4.2591451000000002E-2</v>
      </c>
      <c r="L77" s="162">
        <v>4.2376071000000001E-2</v>
      </c>
      <c r="M77" s="162">
        <v>4.2148331999999997E-2</v>
      </c>
      <c r="N77" s="162">
        <v>4.1913381999999999E-2</v>
      </c>
      <c r="O77" s="162">
        <v>4.1674847000000001E-2</v>
      </c>
      <c r="P77" s="162">
        <v>4.1435306999999998E-2</v>
      </c>
      <c r="Q77" s="162">
        <v>4.1196613999999999E-2</v>
      </c>
      <c r="R77" s="162">
        <v>4.0960106000000003E-2</v>
      </c>
      <c r="S77" s="162">
        <v>4.0726748E-2</v>
      </c>
      <c r="T77" s="162">
        <v>4.0497235999999999E-2</v>
      </c>
      <c r="U77" s="162">
        <v>4.0272066000000002E-2</v>
      </c>
      <c r="V77" s="162">
        <v>4.0051581000000003E-2</v>
      </c>
      <c r="W77" s="162">
        <v>3.9836016000000002E-2</v>
      </c>
      <c r="X77" s="162">
        <v>3.9625516999999999E-2</v>
      </c>
      <c r="Y77" s="162">
        <v>3.9420164000000001E-2</v>
      </c>
      <c r="Z77" s="162">
        <v>3.9219987999999997E-2</v>
      </c>
      <c r="AA77" s="162">
        <v>3.9024982E-2</v>
      </c>
      <c r="AB77" s="162">
        <v>3.8835108E-2</v>
      </c>
      <c r="AC77" s="162">
        <v>3.8650305000000003E-2</v>
      </c>
      <c r="AD77" s="162">
        <v>3.8470496E-2</v>
      </c>
      <c r="AE77" s="162">
        <v>3.8295588999999998E-2</v>
      </c>
    </row>
    <row r="78" spans="1:31" ht="15" x14ac:dyDescent="0.25">
      <c r="A78" s="169">
        <v>32143</v>
      </c>
      <c r="B78" s="162">
        <v>3.6629208000000003E-2</v>
      </c>
      <c r="C78" s="162">
        <v>3.9374048000000002E-2</v>
      </c>
      <c r="D78" s="162">
        <v>4.0874447000000001E-2</v>
      </c>
      <c r="E78" s="162">
        <v>4.1722967E-2</v>
      </c>
      <c r="F78" s="162">
        <v>4.2185048000000003E-2</v>
      </c>
      <c r="G78" s="162">
        <v>4.2407145E-2</v>
      </c>
      <c r="H78" s="162">
        <v>4.2475871999999998E-2</v>
      </c>
      <c r="I78" s="162">
        <v>4.2444467E-2</v>
      </c>
      <c r="J78" s="162">
        <v>4.234665E-2</v>
      </c>
      <c r="K78" s="162">
        <v>4.2204344999999997E-2</v>
      </c>
      <c r="L78" s="162">
        <v>4.2032156000000001E-2</v>
      </c>
      <c r="M78" s="162">
        <v>4.1840028000000001E-2</v>
      </c>
      <c r="N78" s="162">
        <v>4.1634869999999997E-2</v>
      </c>
      <c r="O78" s="162">
        <v>4.1421566E-2</v>
      </c>
      <c r="P78" s="162">
        <v>4.1203624000000001E-2</v>
      </c>
      <c r="Q78" s="162">
        <v>4.0983589000000001E-2</v>
      </c>
      <c r="R78" s="162">
        <v>4.0763329000000001E-2</v>
      </c>
      <c r="S78" s="162">
        <v>4.0544223999999997E-2</v>
      </c>
      <c r="T78" s="162">
        <v>4.0327293E-2</v>
      </c>
      <c r="U78" s="162">
        <v>4.0113291000000002E-2</v>
      </c>
      <c r="V78" s="162">
        <v>3.9902773000000002E-2</v>
      </c>
      <c r="W78" s="162">
        <v>3.9696143000000003E-2</v>
      </c>
      <c r="X78" s="162">
        <v>3.9493688999999998E-2</v>
      </c>
      <c r="Y78" s="162">
        <v>3.9295608000000003E-2</v>
      </c>
      <c r="Z78" s="162">
        <v>3.9102030000000003E-2</v>
      </c>
      <c r="AA78" s="162">
        <v>3.8913029000000002E-2</v>
      </c>
      <c r="AB78" s="162">
        <v>3.8728638000000003E-2</v>
      </c>
      <c r="AC78" s="162">
        <v>3.8548856999999999E-2</v>
      </c>
      <c r="AD78" s="162">
        <v>3.8373658999999997E-2</v>
      </c>
      <c r="AE78" s="162">
        <v>3.8202997000000002E-2</v>
      </c>
    </row>
    <row r="79" spans="1:31" ht="15" x14ac:dyDescent="0.25">
      <c r="A79" s="169">
        <v>32174</v>
      </c>
      <c r="B79" s="162">
        <v>3.7866556000000003E-2</v>
      </c>
      <c r="C79" s="162">
        <v>3.8546685999999997E-2</v>
      </c>
      <c r="D79" s="162">
        <v>3.8902185999999998E-2</v>
      </c>
      <c r="E79" s="162">
        <v>3.9054114000000001E-2</v>
      </c>
      <c r="F79" s="162">
        <v>3.9079720999999998E-2</v>
      </c>
      <c r="G79" s="162">
        <v>3.9026561000000001E-2</v>
      </c>
      <c r="H79" s="162">
        <v>3.8923971000000002E-2</v>
      </c>
      <c r="I79" s="162">
        <v>3.8790313999999999E-2</v>
      </c>
      <c r="J79" s="162">
        <v>3.8637296000000002E-2</v>
      </c>
      <c r="K79" s="162">
        <v>3.8472522000000002E-2</v>
      </c>
      <c r="L79" s="162">
        <v>3.830103E-2</v>
      </c>
      <c r="M79" s="162">
        <v>3.8126212999999999E-2</v>
      </c>
      <c r="N79" s="162">
        <v>3.7950391999999999E-2</v>
      </c>
      <c r="O79" s="162">
        <v>3.7775167999999998E-2</v>
      </c>
      <c r="P79" s="162">
        <v>3.7601660000000002E-2</v>
      </c>
      <c r="Q79" s="162">
        <v>3.7430644999999999E-2</v>
      </c>
      <c r="R79" s="162">
        <v>3.7262667999999999E-2</v>
      </c>
      <c r="S79" s="162">
        <v>3.7098098000000003E-2</v>
      </c>
      <c r="T79" s="162">
        <v>3.6937185999999997E-2</v>
      </c>
      <c r="U79" s="162">
        <v>3.6780090000000001E-2</v>
      </c>
      <c r="V79" s="162">
        <v>3.6626902000000003E-2</v>
      </c>
      <c r="W79" s="162">
        <v>3.6477663E-2</v>
      </c>
      <c r="X79" s="162">
        <v>3.6332378999999998E-2</v>
      </c>
      <c r="Y79" s="162">
        <v>3.6191026000000001E-2</v>
      </c>
      <c r="Z79" s="162">
        <v>3.6053560999999998E-2</v>
      </c>
      <c r="AA79" s="162">
        <v>3.5919922999999999E-2</v>
      </c>
      <c r="AB79" s="162">
        <v>3.5790041000000002E-2</v>
      </c>
      <c r="AC79" s="162">
        <v>3.5663835999999997E-2</v>
      </c>
      <c r="AD79" s="162">
        <v>3.5541221999999997E-2</v>
      </c>
      <c r="AE79" s="162">
        <v>3.5422109E-2</v>
      </c>
    </row>
    <row r="80" spans="1:31" ht="15" x14ac:dyDescent="0.25">
      <c r="A80" s="169">
        <v>32203</v>
      </c>
      <c r="B80" s="162">
        <v>3.6808433000000002E-2</v>
      </c>
      <c r="C80" s="162">
        <v>3.7794034999999997E-2</v>
      </c>
      <c r="D80" s="162">
        <v>3.8280477E-2</v>
      </c>
      <c r="E80" s="162">
        <v>3.8509315000000002E-2</v>
      </c>
      <c r="F80" s="162">
        <v>3.8587000000000003E-2</v>
      </c>
      <c r="G80" s="162">
        <v>3.8572150999999999E-2</v>
      </c>
      <c r="H80" s="162">
        <v>3.8499390000000001E-2</v>
      </c>
      <c r="I80" s="162">
        <v>3.8389956000000003E-2</v>
      </c>
      <c r="J80" s="162">
        <v>3.8257249E-2</v>
      </c>
      <c r="K80" s="162">
        <v>3.8109943E-2</v>
      </c>
      <c r="L80" s="162">
        <v>3.7953776000000002E-2</v>
      </c>
      <c r="M80" s="162">
        <v>3.7792617000000001E-2</v>
      </c>
      <c r="N80" s="162">
        <v>3.7629123E-2</v>
      </c>
      <c r="O80" s="162">
        <v>3.7465142E-2</v>
      </c>
      <c r="P80" s="162">
        <v>3.7301973000000002E-2</v>
      </c>
      <c r="Q80" s="162">
        <v>3.7140533000000003E-2</v>
      </c>
      <c r="R80" s="162">
        <v>3.6981474E-2</v>
      </c>
      <c r="S80" s="162">
        <v>3.6825251000000003E-2</v>
      </c>
      <c r="T80" s="162">
        <v>3.6672181999999998E-2</v>
      </c>
      <c r="U80" s="162">
        <v>3.6522483000000001E-2</v>
      </c>
      <c r="V80" s="162">
        <v>3.6376289999999999E-2</v>
      </c>
      <c r="W80" s="162">
        <v>3.6233686000000001E-2</v>
      </c>
      <c r="X80" s="162">
        <v>3.6094706999999997E-2</v>
      </c>
      <c r="Y80" s="162">
        <v>3.5959359000000003E-2</v>
      </c>
      <c r="Z80" s="162">
        <v>3.5827620999999997E-2</v>
      </c>
      <c r="AA80" s="162">
        <v>3.5699455999999997E-2</v>
      </c>
      <c r="AB80" s="162">
        <v>3.5574810999999998E-2</v>
      </c>
      <c r="AC80" s="162">
        <v>3.5453621999999997E-2</v>
      </c>
      <c r="AD80" s="162">
        <v>3.5335817999999998E-2</v>
      </c>
      <c r="AE80" s="162">
        <v>3.5221323999999998E-2</v>
      </c>
    </row>
    <row r="81" spans="1:31" ht="15" x14ac:dyDescent="0.25">
      <c r="A81" s="169">
        <v>32234</v>
      </c>
      <c r="B81" s="162">
        <v>3.9816854999999998E-2</v>
      </c>
      <c r="C81" s="162">
        <v>4.0513228999999998E-2</v>
      </c>
      <c r="D81" s="162">
        <v>4.0864150000000002E-2</v>
      </c>
      <c r="E81" s="162">
        <v>4.0996597000000003E-2</v>
      </c>
      <c r="F81" s="162">
        <v>4.0993613999999998E-2</v>
      </c>
      <c r="G81" s="162">
        <v>4.0906512999999999E-2</v>
      </c>
      <c r="H81" s="162">
        <v>4.0766971999999999E-2</v>
      </c>
      <c r="I81" s="162">
        <v>4.0594814999999999E-2</v>
      </c>
      <c r="J81" s="162">
        <v>4.0402667000000003E-2</v>
      </c>
      <c r="K81" s="162">
        <v>4.0198723999999998E-2</v>
      </c>
      <c r="L81" s="162">
        <v>3.9988401E-2</v>
      </c>
      <c r="M81" s="162">
        <v>3.9775336000000001E-2</v>
      </c>
      <c r="N81" s="162">
        <v>3.9562005999999997E-2</v>
      </c>
      <c r="O81" s="162">
        <v>3.9350112999999999E-2</v>
      </c>
      <c r="P81" s="162">
        <v>3.9140834999999999E-2</v>
      </c>
      <c r="Q81" s="162">
        <v>3.8934986999999997E-2</v>
      </c>
      <c r="R81" s="162">
        <v>3.8733126999999999E-2</v>
      </c>
      <c r="S81" s="162">
        <v>3.8535630000000001E-2</v>
      </c>
      <c r="T81" s="162">
        <v>3.8342738000000001E-2</v>
      </c>
      <c r="U81" s="162">
        <v>3.8154599999999997E-2</v>
      </c>
      <c r="V81" s="162">
        <v>3.7971288999999998E-2</v>
      </c>
      <c r="W81" s="162">
        <v>3.7792829E-2</v>
      </c>
      <c r="X81" s="162">
        <v>3.7619202999999997E-2</v>
      </c>
      <c r="Y81" s="162">
        <v>3.7450364E-2</v>
      </c>
      <c r="Z81" s="162">
        <v>3.7286244000000003E-2</v>
      </c>
      <c r="AA81" s="162">
        <v>3.7126759000000002E-2</v>
      </c>
      <c r="AB81" s="162">
        <v>3.6971813999999999E-2</v>
      </c>
      <c r="AC81" s="162">
        <v>3.6821303999999999E-2</v>
      </c>
      <c r="AD81" s="162">
        <v>3.6675118999999999E-2</v>
      </c>
      <c r="AE81" s="162">
        <v>3.6533146000000002E-2</v>
      </c>
    </row>
    <row r="82" spans="1:31" ht="15" x14ac:dyDescent="0.25">
      <c r="A82" s="169">
        <v>32264</v>
      </c>
      <c r="B82" s="162">
        <v>4.0994026000000003E-2</v>
      </c>
      <c r="C82" s="162">
        <v>4.1390119000000003E-2</v>
      </c>
      <c r="D82" s="162">
        <v>4.1577320000000001E-2</v>
      </c>
      <c r="E82" s="162">
        <v>4.1603939999999999E-2</v>
      </c>
      <c r="F82" s="162">
        <v>4.1527081E-2</v>
      </c>
      <c r="G82" s="162">
        <v>4.1385659999999998E-2</v>
      </c>
      <c r="H82" s="162">
        <v>4.1204499999999998E-2</v>
      </c>
      <c r="I82" s="162">
        <v>4.0999341000000002E-2</v>
      </c>
      <c r="J82" s="162">
        <v>4.0780256000000001E-2</v>
      </c>
      <c r="K82" s="162">
        <v>4.0553785000000002E-2</v>
      </c>
      <c r="L82" s="162">
        <v>4.0324233000000001E-2</v>
      </c>
      <c r="M82" s="162">
        <v>4.0094473999999998E-2</v>
      </c>
      <c r="N82" s="162">
        <v>3.9866442000000002E-2</v>
      </c>
      <c r="O82" s="162">
        <v>3.9641444999999997E-2</v>
      </c>
      <c r="P82" s="162">
        <v>3.9420370000000003E-2</v>
      </c>
      <c r="Q82" s="162">
        <v>3.9203808999999999E-2</v>
      </c>
      <c r="R82" s="162">
        <v>3.8992148999999997E-2</v>
      </c>
      <c r="S82" s="162">
        <v>3.8785631000000001E-2</v>
      </c>
      <c r="T82" s="162">
        <v>3.8584392000000002E-2</v>
      </c>
      <c r="U82" s="162">
        <v>3.8388490999999997E-2</v>
      </c>
      <c r="V82" s="162">
        <v>3.8197933000000003E-2</v>
      </c>
      <c r="W82" s="162">
        <v>3.8012682999999999E-2</v>
      </c>
      <c r="X82" s="162">
        <v>3.7832672999999997E-2</v>
      </c>
      <c r="Y82" s="162">
        <v>3.7657815999999997E-2</v>
      </c>
      <c r="Z82" s="162">
        <v>3.7488010000000002E-2</v>
      </c>
      <c r="AA82" s="162">
        <v>3.7323139999999998E-2</v>
      </c>
      <c r="AB82" s="162">
        <v>3.7163083E-2</v>
      </c>
      <c r="AC82" s="162">
        <v>3.7007712999999998E-2</v>
      </c>
      <c r="AD82" s="162">
        <v>3.6856899999999998E-2</v>
      </c>
      <c r="AE82" s="162">
        <v>3.6710512000000001E-2</v>
      </c>
    </row>
    <row r="83" spans="1:31" ht="15" x14ac:dyDescent="0.25">
      <c r="A83" s="169">
        <v>32295</v>
      </c>
      <c r="B83" s="162">
        <v>3.9480754999999999E-2</v>
      </c>
      <c r="C83" s="162">
        <v>4.0997123000000003E-2</v>
      </c>
      <c r="D83" s="162">
        <v>4.1652873999999999E-2</v>
      </c>
      <c r="E83" s="162">
        <v>4.1935464999999998E-2</v>
      </c>
      <c r="F83" s="162">
        <v>4.2013861E-2</v>
      </c>
      <c r="G83" s="162">
        <v>4.1971380000000003E-2</v>
      </c>
      <c r="H83" s="162">
        <v>4.1854756999999999E-2</v>
      </c>
      <c r="I83" s="162">
        <v>4.1691895E-2</v>
      </c>
      <c r="J83" s="162">
        <v>4.1500136E-2</v>
      </c>
      <c r="K83" s="162">
        <v>4.1290591000000001E-2</v>
      </c>
      <c r="L83" s="162">
        <v>4.1070562999999997E-2</v>
      </c>
      <c r="M83" s="162">
        <v>4.0844954000000003E-2</v>
      </c>
      <c r="N83" s="162">
        <v>4.0617110999999997E-2</v>
      </c>
      <c r="O83" s="162">
        <v>4.0389354000000002E-2</v>
      </c>
      <c r="P83" s="162">
        <v>4.0163302999999997E-2</v>
      </c>
      <c r="Q83" s="162">
        <v>3.9940096000000001E-2</v>
      </c>
      <c r="R83" s="162">
        <v>3.9720533000000002E-2</v>
      </c>
      <c r="S83" s="162">
        <v>3.9505167000000001E-2</v>
      </c>
      <c r="T83" s="162">
        <v>3.9294379999999997E-2</v>
      </c>
      <c r="U83" s="162">
        <v>3.9088419999999999E-2</v>
      </c>
      <c r="V83" s="162">
        <v>3.8887441000000002E-2</v>
      </c>
      <c r="W83" s="162">
        <v>3.8691523999999998E-2</v>
      </c>
      <c r="X83" s="162">
        <v>3.8500698999999999E-2</v>
      </c>
      <c r="Y83" s="162">
        <v>3.8314951999999999E-2</v>
      </c>
      <c r="Z83" s="162">
        <v>3.8134239E-2</v>
      </c>
      <c r="AA83" s="162">
        <v>3.7958496000000001E-2</v>
      </c>
      <c r="AB83" s="162">
        <v>3.7787637999999998E-2</v>
      </c>
      <c r="AC83" s="162">
        <v>3.762157E-2</v>
      </c>
      <c r="AD83" s="162">
        <v>3.7460185E-2</v>
      </c>
      <c r="AE83" s="162">
        <v>3.7303373000000001E-2</v>
      </c>
    </row>
    <row r="84" spans="1:31" ht="15" x14ac:dyDescent="0.25">
      <c r="A84" s="169">
        <v>32325</v>
      </c>
      <c r="B84" s="162">
        <v>4.2701060999999998E-2</v>
      </c>
      <c r="C84" s="162">
        <v>4.2261119999999999E-2</v>
      </c>
      <c r="D84" s="162">
        <v>4.2174060999999999E-2</v>
      </c>
      <c r="E84" s="162">
        <v>4.2068843000000002E-2</v>
      </c>
      <c r="F84" s="162">
        <v>4.1914496000000002E-2</v>
      </c>
      <c r="G84" s="162">
        <v>4.1721669000000003E-2</v>
      </c>
      <c r="H84" s="162">
        <v>4.1503571000000003E-2</v>
      </c>
      <c r="I84" s="162">
        <v>4.1270347999999998E-2</v>
      </c>
      <c r="J84" s="162">
        <v>4.1029057000000001E-2</v>
      </c>
      <c r="K84" s="162">
        <v>4.0784463999999999E-2</v>
      </c>
      <c r="L84" s="162">
        <v>4.0539763999999999E-2</v>
      </c>
      <c r="M84" s="162">
        <v>4.0297096999999997E-2</v>
      </c>
      <c r="N84" s="162">
        <v>4.0057890999999998E-2</v>
      </c>
      <c r="O84" s="162">
        <v>3.9823095000000003E-2</v>
      </c>
      <c r="P84" s="162">
        <v>3.9593331000000002E-2</v>
      </c>
      <c r="Q84" s="162">
        <v>3.9368991999999998E-2</v>
      </c>
      <c r="R84" s="162">
        <v>3.9150313999999999E-2</v>
      </c>
      <c r="S84" s="162">
        <v>3.8937419000000001E-2</v>
      </c>
      <c r="T84" s="162">
        <v>3.8730348999999997E-2</v>
      </c>
      <c r="U84" s="162">
        <v>3.8529089000000002E-2</v>
      </c>
      <c r="V84" s="162">
        <v>3.8333581999999998E-2</v>
      </c>
      <c r="W84" s="162">
        <v>3.8143741000000002E-2</v>
      </c>
      <c r="X84" s="162">
        <v>3.7959459000000001E-2</v>
      </c>
      <c r="Y84" s="162">
        <v>3.7780610999999999E-2</v>
      </c>
      <c r="Z84" s="162">
        <v>3.7607065000000002E-2</v>
      </c>
      <c r="AA84" s="162">
        <v>3.7438681000000001E-2</v>
      </c>
      <c r="AB84" s="162">
        <v>3.7275315000000003E-2</v>
      </c>
      <c r="AC84" s="162">
        <v>3.7116821000000001E-2</v>
      </c>
      <c r="AD84" s="162">
        <v>3.6963053000000003E-2</v>
      </c>
      <c r="AE84" s="162">
        <v>3.6813865000000001E-2</v>
      </c>
    </row>
    <row r="85" spans="1:31" ht="15" x14ac:dyDescent="0.25">
      <c r="A85" s="169">
        <v>32356</v>
      </c>
      <c r="B85" s="162">
        <v>4.3628069999999998E-2</v>
      </c>
      <c r="C85" s="162">
        <v>4.3043949999999997E-2</v>
      </c>
      <c r="D85" s="162">
        <v>4.2763361E-2</v>
      </c>
      <c r="E85" s="162">
        <v>4.2508624000000002E-2</v>
      </c>
      <c r="F85" s="162">
        <v>4.2245312E-2</v>
      </c>
      <c r="G85" s="162">
        <v>4.1973006E-2</v>
      </c>
      <c r="H85" s="162">
        <v>4.1696048999999999E-2</v>
      </c>
      <c r="I85" s="162">
        <v>4.1418412000000002E-2</v>
      </c>
      <c r="J85" s="162">
        <v>4.1142976999999997E-2</v>
      </c>
      <c r="K85" s="162">
        <v>4.0871681999999999E-2</v>
      </c>
      <c r="L85" s="162">
        <v>4.0605782E-2</v>
      </c>
      <c r="M85" s="162">
        <v>4.0346062000000002E-2</v>
      </c>
      <c r="N85" s="162">
        <v>4.0092984999999998E-2</v>
      </c>
      <c r="O85" s="162">
        <v>3.9846801000000001E-2</v>
      </c>
      <c r="P85" s="162">
        <v>3.9607613999999999E-2</v>
      </c>
      <c r="Q85" s="162">
        <v>3.9375429000000003E-2</v>
      </c>
      <c r="R85" s="162">
        <v>3.9150182999999998E-2</v>
      </c>
      <c r="S85" s="162">
        <v>3.8931768999999998E-2</v>
      </c>
      <c r="T85" s="162">
        <v>3.8720046000000001E-2</v>
      </c>
      <c r="U85" s="162">
        <v>3.8514854000000001E-2</v>
      </c>
      <c r="V85" s="162">
        <v>3.8316019999999999E-2</v>
      </c>
      <c r="W85" s="162">
        <v>3.8123364E-2</v>
      </c>
      <c r="X85" s="162">
        <v>3.7936697999999998E-2</v>
      </c>
      <c r="Y85" s="162">
        <v>3.7755837E-2</v>
      </c>
      <c r="Z85" s="162">
        <v>3.7580593000000002E-2</v>
      </c>
      <c r="AA85" s="162">
        <v>3.7410783000000003E-2</v>
      </c>
      <c r="AB85" s="162">
        <v>3.7246225000000001E-2</v>
      </c>
      <c r="AC85" s="162">
        <v>3.7086741999999999E-2</v>
      </c>
      <c r="AD85" s="162">
        <v>3.6932158999999999E-2</v>
      </c>
      <c r="AE85" s="162">
        <v>3.6782307E-2</v>
      </c>
    </row>
    <row r="86" spans="1:31" ht="15" x14ac:dyDescent="0.25">
      <c r="A86" s="169">
        <v>32387</v>
      </c>
      <c r="B86" s="162">
        <v>4.4142140000000003E-2</v>
      </c>
      <c r="C86" s="162">
        <v>4.3786325000000001E-2</v>
      </c>
      <c r="D86" s="162">
        <v>4.3585118999999999E-2</v>
      </c>
      <c r="E86" s="162">
        <v>4.3363401000000003E-2</v>
      </c>
      <c r="F86" s="162">
        <v>4.3112075E-2</v>
      </c>
      <c r="G86" s="162">
        <v>4.2840486999999997E-2</v>
      </c>
      <c r="H86" s="162">
        <v>4.2557690000000002E-2</v>
      </c>
      <c r="I86" s="162">
        <v>4.2270225000000002E-2</v>
      </c>
      <c r="J86" s="162">
        <v>4.1982482000000002E-2</v>
      </c>
      <c r="K86" s="162">
        <v>4.1697337000000001E-2</v>
      </c>
      <c r="L86" s="162">
        <v>4.1416648E-2</v>
      </c>
      <c r="M86" s="162">
        <v>4.1141598000000001E-2</v>
      </c>
      <c r="N86" s="162">
        <v>4.0872925999999997E-2</v>
      </c>
      <c r="O86" s="162">
        <v>4.0611069E-2</v>
      </c>
      <c r="P86" s="162">
        <v>4.0356263000000003E-2</v>
      </c>
      <c r="Q86" s="162">
        <v>4.0108606999999998E-2</v>
      </c>
      <c r="R86" s="162">
        <v>3.9868104000000001E-2</v>
      </c>
      <c r="S86" s="162">
        <v>3.9634692999999999E-2</v>
      </c>
      <c r="T86" s="162">
        <v>3.9408268000000003E-2</v>
      </c>
      <c r="U86" s="162">
        <v>3.9188689999999998E-2</v>
      </c>
      <c r="V86" s="162">
        <v>3.8975800999999997E-2</v>
      </c>
      <c r="W86" s="162">
        <v>3.8769429000000001E-2</v>
      </c>
      <c r="X86" s="162">
        <v>3.8569392000000001E-2</v>
      </c>
      <c r="Y86" s="162">
        <v>3.8375505999999997E-2</v>
      </c>
      <c r="Z86" s="162">
        <v>3.8187580999999998E-2</v>
      </c>
      <c r="AA86" s="162">
        <v>3.8005431999999999E-2</v>
      </c>
      <c r="AB86" s="162">
        <v>3.7828870000000001E-2</v>
      </c>
      <c r="AC86" s="162">
        <v>3.7657714000000002E-2</v>
      </c>
      <c r="AD86" s="162">
        <v>3.7491783000000001E-2</v>
      </c>
      <c r="AE86" s="162">
        <v>3.7330901E-2</v>
      </c>
    </row>
    <row r="87" spans="1:31" ht="15" x14ac:dyDescent="0.25">
      <c r="A87" s="169">
        <v>32417</v>
      </c>
      <c r="B87" s="162">
        <v>4.3720582000000001E-2</v>
      </c>
      <c r="C87" s="162">
        <v>4.2894975000000002E-2</v>
      </c>
      <c r="D87" s="162">
        <v>4.2511117000000001E-2</v>
      </c>
      <c r="E87" s="162">
        <v>4.2200935000000002E-2</v>
      </c>
      <c r="F87" s="162">
        <v>4.1905647999999997E-2</v>
      </c>
      <c r="G87" s="162">
        <v>4.1614712999999998E-2</v>
      </c>
      <c r="H87" s="162">
        <v>4.1327318000000002E-2</v>
      </c>
      <c r="I87" s="162">
        <v>4.1044517000000003E-2</v>
      </c>
      <c r="J87" s="162">
        <v>4.0767431E-2</v>
      </c>
      <c r="K87" s="162">
        <v>4.0496882999999997E-2</v>
      </c>
      <c r="L87" s="162">
        <v>4.0233395999999998E-2</v>
      </c>
      <c r="M87" s="162">
        <v>3.9977256000000003E-2</v>
      </c>
      <c r="N87" s="162">
        <v>3.9728586000000003E-2</v>
      </c>
      <c r="O87" s="162">
        <v>3.9487389999999997E-2</v>
      </c>
      <c r="P87" s="162">
        <v>3.9253595000000002E-2</v>
      </c>
      <c r="Q87" s="162">
        <v>3.9027076000000001E-2</v>
      </c>
      <c r="R87" s="162">
        <v>3.8807674E-2</v>
      </c>
      <c r="S87" s="162">
        <v>3.8595206999999999E-2</v>
      </c>
      <c r="T87" s="162">
        <v>3.8389481000000003E-2</v>
      </c>
      <c r="U87" s="162">
        <v>3.8190293E-2</v>
      </c>
      <c r="V87" s="162">
        <v>3.7997438000000001E-2</v>
      </c>
      <c r="W87" s="162">
        <v>3.7810707999999998E-2</v>
      </c>
      <c r="X87" s="162">
        <v>3.7629901E-2</v>
      </c>
      <c r="Y87" s="162">
        <v>3.7454813000000003E-2</v>
      </c>
      <c r="Z87" s="162">
        <v>3.7285248999999999E-2</v>
      </c>
      <c r="AA87" s="162">
        <v>3.7121014000000001E-2</v>
      </c>
      <c r="AB87" s="162">
        <v>3.6961921000000002E-2</v>
      </c>
      <c r="AC87" s="162">
        <v>3.6807789E-2</v>
      </c>
      <c r="AD87" s="162">
        <v>3.6658441999999999E-2</v>
      </c>
      <c r="AE87" s="162">
        <v>3.6513707999999999E-2</v>
      </c>
    </row>
    <row r="88" spans="1:31" ht="15" x14ac:dyDescent="0.25">
      <c r="A88" s="169">
        <v>32448</v>
      </c>
      <c r="B88" s="162">
        <v>4.2504515999999999E-2</v>
      </c>
      <c r="C88" s="162">
        <v>4.1940382999999998E-2</v>
      </c>
      <c r="D88" s="162">
        <v>4.1696381999999997E-2</v>
      </c>
      <c r="E88" s="162">
        <v>4.1477424999999998E-2</v>
      </c>
      <c r="F88" s="162">
        <v>4.1247181000000001E-2</v>
      </c>
      <c r="G88" s="162">
        <v>4.1005400999999997E-2</v>
      </c>
      <c r="H88" s="162">
        <v>4.0756847999999998E-2</v>
      </c>
      <c r="I88" s="162">
        <v>4.0505857999999999E-2</v>
      </c>
      <c r="J88" s="162">
        <v>4.0255590000000001E-2</v>
      </c>
      <c r="K88" s="162">
        <v>4.0008188E-2</v>
      </c>
      <c r="L88" s="162">
        <v>3.9765057999999999E-2</v>
      </c>
      <c r="M88" s="162">
        <v>3.9527099000000003E-2</v>
      </c>
      <c r="N88" s="162">
        <v>3.9294866999999997E-2</v>
      </c>
      <c r="O88" s="162">
        <v>3.9068683999999999E-2</v>
      </c>
      <c r="P88" s="162">
        <v>3.8848713999999999E-2</v>
      </c>
      <c r="Q88" s="162">
        <v>3.8635012000000003E-2</v>
      </c>
      <c r="R88" s="162">
        <v>3.8427559E-2</v>
      </c>
      <c r="S88" s="162">
        <v>3.8226286999999998E-2</v>
      </c>
      <c r="T88" s="162">
        <v>3.8031087999999998E-2</v>
      </c>
      <c r="U88" s="162">
        <v>3.7841835999999997E-2</v>
      </c>
      <c r="V88" s="162">
        <v>3.7658384000000003E-2</v>
      </c>
      <c r="W88" s="162">
        <v>3.7480577000000001E-2</v>
      </c>
      <c r="X88" s="162">
        <v>3.7308254999999999E-2</v>
      </c>
      <c r="Y88" s="162">
        <v>3.7141251E-2</v>
      </c>
      <c r="Z88" s="162">
        <v>3.6979402000000001E-2</v>
      </c>
      <c r="AA88" s="162">
        <v>3.6822542999999999E-2</v>
      </c>
      <c r="AB88" s="162">
        <v>3.6670508999999997E-2</v>
      </c>
      <c r="AC88" s="162">
        <v>3.6523142000000001E-2</v>
      </c>
      <c r="AD88" s="162">
        <v>3.6380283999999999E-2</v>
      </c>
      <c r="AE88" s="162">
        <v>3.6241783E-2</v>
      </c>
    </row>
    <row r="89" spans="1:31" ht="15" x14ac:dyDescent="0.25">
      <c r="A89" s="169">
        <v>32478</v>
      </c>
      <c r="B89" s="162">
        <v>4.4612582999999997E-2</v>
      </c>
      <c r="C89" s="162">
        <v>4.3777800999999998E-2</v>
      </c>
      <c r="D89" s="162">
        <v>4.3377353E-2</v>
      </c>
      <c r="E89" s="162">
        <v>4.3048343000000003E-2</v>
      </c>
      <c r="F89" s="162">
        <v>4.2733454999999997E-2</v>
      </c>
      <c r="G89" s="162">
        <v>4.2422774000000003E-2</v>
      </c>
      <c r="H89" s="162">
        <v>4.2115804999999999E-2</v>
      </c>
      <c r="I89" s="162">
        <v>4.1813775999999997E-2</v>
      </c>
      <c r="J89" s="162">
        <v>4.1517902000000002E-2</v>
      </c>
      <c r="K89" s="162">
        <v>4.1229057E-2</v>
      </c>
      <c r="L89" s="162">
        <v>4.0947789999999998E-2</v>
      </c>
      <c r="M89" s="162">
        <v>4.0674398E-2</v>
      </c>
      <c r="N89" s="162">
        <v>4.0409003999999998E-2</v>
      </c>
      <c r="O89" s="162">
        <v>4.0151605999999999E-2</v>
      </c>
      <c r="P89" s="162">
        <v>3.9902120999999999E-2</v>
      </c>
      <c r="Q89" s="162">
        <v>3.9660413999999998E-2</v>
      </c>
      <c r="R89" s="162">
        <v>3.9426309999999999E-2</v>
      </c>
      <c r="S89" s="162">
        <v>3.9199614000000001E-2</v>
      </c>
      <c r="T89" s="162">
        <v>3.8980118000000001E-2</v>
      </c>
      <c r="U89" s="162">
        <v>3.8767601999999998E-2</v>
      </c>
      <c r="V89" s="162">
        <v>3.8561848000000003E-2</v>
      </c>
      <c r="W89" s="162">
        <v>3.8362633E-2</v>
      </c>
      <c r="X89" s="162">
        <v>3.8169740000000001E-2</v>
      </c>
      <c r="Y89" s="162">
        <v>3.7982951000000001E-2</v>
      </c>
      <c r="Z89" s="162">
        <v>3.7802057E-2</v>
      </c>
      <c r="AA89" s="162">
        <v>3.7626851000000003E-2</v>
      </c>
      <c r="AB89" s="162">
        <v>3.7457132999999997E-2</v>
      </c>
      <c r="AC89" s="162">
        <v>3.7292708000000001E-2</v>
      </c>
      <c r="AD89" s="162">
        <v>3.7133388000000003E-2</v>
      </c>
      <c r="AE89" s="162">
        <v>3.6978992000000002E-2</v>
      </c>
    </row>
    <row r="90" spans="1:31" ht="15" x14ac:dyDescent="0.25">
      <c r="A90" s="169">
        <v>32509</v>
      </c>
      <c r="B90" s="162">
        <v>4.4802056E-2</v>
      </c>
      <c r="C90" s="162">
        <v>4.4567506999999999E-2</v>
      </c>
      <c r="D90" s="162">
        <v>4.4523196000000001E-2</v>
      </c>
      <c r="E90" s="162">
        <v>4.4412423999999999E-2</v>
      </c>
      <c r="F90" s="162">
        <v>4.4231782999999997E-2</v>
      </c>
      <c r="G90" s="162">
        <v>4.4002302E-2</v>
      </c>
      <c r="H90" s="162">
        <v>4.3742096000000001E-2</v>
      </c>
      <c r="I90" s="162">
        <v>4.3463934000000003E-2</v>
      </c>
      <c r="J90" s="162">
        <v>4.3176386999999997E-2</v>
      </c>
      <c r="K90" s="162">
        <v>4.2885135999999997E-2</v>
      </c>
      <c r="L90" s="162">
        <v>4.2593950999999998E-2</v>
      </c>
      <c r="M90" s="162">
        <v>4.2305334E-2</v>
      </c>
      <c r="N90" s="162">
        <v>4.2020952E-2</v>
      </c>
      <c r="O90" s="162">
        <v>4.1741904000000003E-2</v>
      </c>
      <c r="P90" s="162">
        <v>4.1468907999999999E-2</v>
      </c>
      <c r="Q90" s="162">
        <v>4.1202414999999999E-2</v>
      </c>
      <c r="R90" s="162">
        <v>4.0942692000000003E-2</v>
      </c>
      <c r="S90" s="162">
        <v>4.0689876E-2</v>
      </c>
      <c r="T90" s="162">
        <v>4.0444006999999997E-2</v>
      </c>
      <c r="U90" s="162">
        <v>4.0205062E-2</v>
      </c>
      <c r="V90" s="162">
        <v>3.9972968999999997E-2</v>
      </c>
      <c r="W90" s="162">
        <v>3.9747618999999998E-2</v>
      </c>
      <c r="X90" s="162">
        <v>3.9528882000000001E-2</v>
      </c>
      <c r="Y90" s="162">
        <v>3.9316609000000002E-2</v>
      </c>
      <c r="Z90" s="162">
        <v>3.9110639000000003E-2</v>
      </c>
      <c r="AA90" s="162">
        <v>3.8910805E-2</v>
      </c>
      <c r="AB90" s="162">
        <v>3.8716935000000001E-2</v>
      </c>
      <c r="AC90" s="162">
        <v>3.8528854000000001E-2</v>
      </c>
      <c r="AD90" s="162">
        <v>3.8346387000000003E-2</v>
      </c>
      <c r="AE90" s="162">
        <v>3.8169359999999999E-2</v>
      </c>
    </row>
    <row r="91" spans="1:31" ht="15" x14ac:dyDescent="0.25">
      <c r="A91" s="169">
        <v>32540</v>
      </c>
      <c r="B91" s="162">
        <v>4.4007673999999997E-2</v>
      </c>
      <c r="C91" s="162">
        <v>4.3791422000000003E-2</v>
      </c>
      <c r="D91" s="162">
        <v>4.3666165E-2</v>
      </c>
      <c r="E91" s="162">
        <v>4.3490698000000001E-2</v>
      </c>
      <c r="F91" s="162">
        <v>4.3268648E-2</v>
      </c>
      <c r="G91" s="162">
        <v>4.3015871999999997E-2</v>
      </c>
      <c r="H91" s="162">
        <v>4.2745153000000001E-2</v>
      </c>
      <c r="I91" s="162">
        <v>4.2465286999999997E-2</v>
      </c>
      <c r="J91" s="162">
        <v>4.2182086000000001E-2</v>
      </c>
      <c r="K91" s="162">
        <v>4.1899345999999997E-2</v>
      </c>
      <c r="L91" s="162">
        <v>4.1619543000000002E-2</v>
      </c>
      <c r="M91" s="162">
        <v>4.1344282000000003E-2</v>
      </c>
      <c r="N91" s="162">
        <v>4.1074595999999998E-2</v>
      </c>
      <c r="O91" s="162">
        <v>4.0811133999999999E-2</v>
      </c>
      <c r="P91" s="162">
        <v>4.0554288000000001E-2</v>
      </c>
      <c r="Q91" s="162">
        <v>4.0304268999999997E-2</v>
      </c>
      <c r="R91" s="162">
        <v>4.0061169000000001E-2</v>
      </c>
      <c r="S91" s="162">
        <v>3.9824990999999997E-2</v>
      </c>
      <c r="T91" s="162">
        <v>3.9595678000000002E-2</v>
      </c>
      <c r="U91" s="162">
        <v>3.9373132999999998E-2</v>
      </c>
      <c r="V91" s="162">
        <v>3.9157227000000003E-2</v>
      </c>
      <c r="W91" s="162">
        <v>3.8947812999999998E-2</v>
      </c>
      <c r="X91" s="162">
        <v>3.8744727E-2</v>
      </c>
      <c r="Y91" s="162">
        <v>3.8547799000000001E-2</v>
      </c>
      <c r="Z91" s="162">
        <v>3.8356854000000003E-2</v>
      </c>
      <c r="AA91" s="162">
        <v>3.8171713000000003E-2</v>
      </c>
      <c r="AB91" s="162">
        <v>3.7992197999999998E-2</v>
      </c>
      <c r="AC91" s="162">
        <v>3.7818129999999998E-2</v>
      </c>
      <c r="AD91" s="162">
        <v>3.7649334E-2</v>
      </c>
      <c r="AE91" s="162">
        <v>3.7485638000000002E-2</v>
      </c>
    </row>
    <row r="92" spans="1:31" ht="15" x14ac:dyDescent="0.25">
      <c r="A92" s="169">
        <v>32568</v>
      </c>
      <c r="B92" s="162">
        <v>4.5305050999999999E-2</v>
      </c>
      <c r="C92" s="162">
        <v>4.5204276000000002E-2</v>
      </c>
      <c r="D92" s="162">
        <v>4.5132867E-2</v>
      </c>
      <c r="E92" s="162">
        <v>4.4978402000000001E-2</v>
      </c>
      <c r="F92" s="162">
        <v>4.4758050000000001E-2</v>
      </c>
      <c r="G92" s="162">
        <v>4.4495234000000002E-2</v>
      </c>
      <c r="H92" s="162">
        <v>4.4207218E-2</v>
      </c>
      <c r="I92" s="162">
        <v>4.3905550000000002E-2</v>
      </c>
      <c r="J92" s="162">
        <v>4.3597776999999997E-2</v>
      </c>
      <c r="K92" s="162">
        <v>4.3288816000000001E-2</v>
      </c>
      <c r="L92" s="162">
        <v>4.298188E-2</v>
      </c>
      <c r="M92" s="162">
        <v>4.267907E-2</v>
      </c>
      <c r="N92" s="162">
        <v>4.2381754000000001E-2</v>
      </c>
      <c r="O92" s="162">
        <v>4.2090817000000003E-2</v>
      </c>
      <c r="P92" s="162">
        <v>4.1806808000000001E-2</v>
      </c>
      <c r="Q92" s="162">
        <v>4.1530052999999997E-2</v>
      </c>
      <c r="R92" s="162">
        <v>4.1260718000000002E-2</v>
      </c>
      <c r="S92" s="162">
        <v>4.0998859999999998E-2</v>
      </c>
      <c r="T92" s="162">
        <v>4.0744455999999998E-2</v>
      </c>
      <c r="U92" s="162">
        <v>4.0497429000000001E-2</v>
      </c>
      <c r="V92" s="162">
        <v>4.0257662999999999E-2</v>
      </c>
      <c r="W92" s="162">
        <v>4.0025012999999998E-2</v>
      </c>
      <c r="X92" s="162">
        <v>3.9799317000000001E-2</v>
      </c>
      <c r="Y92" s="162">
        <v>3.9580398000000003E-2</v>
      </c>
      <c r="Z92" s="162">
        <v>3.9368073000000003E-2</v>
      </c>
      <c r="AA92" s="162">
        <v>3.9162152999999998E-2</v>
      </c>
      <c r="AB92" s="162">
        <v>3.8962446999999997E-2</v>
      </c>
      <c r="AC92" s="162">
        <v>3.8768763999999997E-2</v>
      </c>
      <c r="AD92" s="162">
        <v>3.8580915E-2</v>
      </c>
      <c r="AE92" s="162">
        <v>3.8398712000000002E-2</v>
      </c>
    </row>
    <row r="93" spans="1:31" ht="15" x14ac:dyDescent="0.25">
      <c r="A93" s="169">
        <v>32599</v>
      </c>
      <c r="B93" s="162">
        <v>4.7028561000000003E-2</v>
      </c>
      <c r="C93" s="162">
        <v>4.6015009000000003E-2</v>
      </c>
      <c r="D93" s="162">
        <v>4.5430676000000003E-2</v>
      </c>
      <c r="E93" s="162">
        <v>4.4954376999999997E-2</v>
      </c>
      <c r="F93" s="162">
        <v>4.4522620999999998E-2</v>
      </c>
      <c r="G93" s="162">
        <v>4.4116976000000002E-2</v>
      </c>
      <c r="H93" s="162">
        <v>4.3730593999999998E-2</v>
      </c>
      <c r="I93" s="162">
        <v>4.3360368000000003E-2</v>
      </c>
      <c r="J93" s="162">
        <v>4.3004597999999998E-2</v>
      </c>
      <c r="K93" s="162">
        <v>4.2662182E-2</v>
      </c>
      <c r="L93" s="162">
        <v>4.2332301000000003E-2</v>
      </c>
      <c r="M93" s="162">
        <v>4.2014285999999998E-2</v>
      </c>
      <c r="N93" s="162">
        <v>4.1707559999999998E-2</v>
      </c>
      <c r="O93" s="162">
        <v>4.1411604999999997E-2</v>
      </c>
      <c r="P93" s="162">
        <v>4.1125944999999997E-2</v>
      </c>
      <c r="Q93" s="162">
        <v>4.085014E-2</v>
      </c>
      <c r="R93" s="162">
        <v>4.0583776000000002E-2</v>
      </c>
      <c r="S93" s="162">
        <v>4.0326462E-2</v>
      </c>
      <c r="T93" s="162">
        <v>4.0077832000000001E-2</v>
      </c>
      <c r="U93" s="162">
        <v>3.9837534000000001E-2</v>
      </c>
      <c r="V93" s="162">
        <v>3.9605236000000002E-2</v>
      </c>
      <c r="W93" s="162">
        <v>3.9380621999999997E-2</v>
      </c>
      <c r="X93" s="162">
        <v>3.9163389E-2</v>
      </c>
      <c r="Y93" s="162">
        <v>3.8953249000000002E-2</v>
      </c>
      <c r="Z93" s="162">
        <v>3.8749928000000003E-2</v>
      </c>
      <c r="AA93" s="162">
        <v>3.8553161000000002E-2</v>
      </c>
      <c r="AB93" s="162">
        <v>3.8362698000000001E-2</v>
      </c>
      <c r="AC93" s="162">
        <v>3.8178297E-2</v>
      </c>
      <c r="AD93" s="162">
        <v>3.7999729000000003E-2</v>
      </c>
      <c r="AE93" s="162">
        <v>3.7826772000000002E-2</v>
      </c>
    </row>
    <row r="94" spans="1:31" ht="15" x14ac:dyDescent="0.25">
      <c r="A94" s="169">
        <v>32629</v>
      </c>
      <c r="B94" s="162">
        <v>4.8525680000000002E-2</v>
      </c>
      <c r="C94" s="162">
        <v>4.6184648000000002E-2</v>
      </c>
      <c r="D94" s="162">
        <v>4.489423E-2</v>
      </c>
      <c r="E94" s="162">
        <v>4.3990379000000003E-2</v>
      </c>
      <c r="F94" s="162">
        <v>4.3287557999999997E-2</v>
      </c>
      <c r="G94" s="162">
        <v>4.2706557999999999E-2</v>
      </c>
      <c r="H94" s="162">
        <v>4.2206223000000001E-2</v>
      </c>
      <c r="I94" s="162">
        <v>4.1762821999999998E-2</v>
      </c>
      <c r="J94" s="162">
        <v>4.1361731999999998E-2</v>
      </c>
      <c r="K94" s="162">
        <v>4.0993473000000002E-2</v>
      </c>
      <c r="L94" s="162">
        <v>4.0651641000000002E-2</v>
      </c>
      <c r="M94" s="162">
        <v>4.0331740999999997E-2</v>
      </c>
      <c r="N94" s="162">
        <v>4.0030515000000003E-2</v>
      </c>
      <c r="O94" s="162">
        <v>3.9745524999999997E-2</v>
      </c>
      <c r="P94" s="162">
        <v>3.9474892999999997E-2</v>
      </c>
      <c r="Q94" s="162">
        <v>3.9217139999999998E-2</v>
      </c>
      <c r="R94" s="162">
        <v>3.8971067999999998E-2</v>
      </c>
      <c r="S94" s="162">
        <v>3.8735691000000003E-2</v>
      </c>
      <c r="T94" s="162">
        <v>3.8510179999999998E-2</v>
      </c>
      <c r="U94" s="162">
        <v>3.8293826000000003E-2</v>
      </c>
      <c r="V94" s="162">
        <v>3.8086017999999999E-2</v>
      </c>
      <c r="W94" s="162">
        <v>3.7886216E-2</v>
      </c>
      <c r="X94" s="162">
        <v>3.7693944E-2</v>
      </c>
      <c r="Y94" s="162">
        <v>3.7508775000000001E-2</v>
      </c>
      <c r="Z94" s="162">
        <v>3.7330321999999999E-2</v>
      </c>
      <c r="AA94" s="162">
        <v>3.7158235999999997E-2</v>
      </c>
      <c r="AB94" s="162">
        <v>3.6992194999999999E-2</v>
      </c>
      <c r="AC94" s="162">
        <v>3.6831903999999999E-2</v>
      </c>
      <c r="AD94" s="162">
        <v>3.6677087999999997E-2</v>
      </c>
      <c r="AE94" s="162">
        <v>3.6527496E-2</v>
      </c>
    </row>
    <row r="95" spans="1:31" ht="15" x14ac:dyDescent="0.25">
      <c r="A95" s="169">
        <v>32660</v>
      </c>
      <c r="B95" s="162">
        <v>4.3841383999999997E-2</v>
      </c>
      <c r="C95" s="162">
        <v>4.2936544E-2</v>
      </c>
      <c r="D95" s="162">
        <v>4.2277226000000001E-2</v>
      </c>
      <c r="E95" s="162">
        <v>4.1745912000000003E-2</v>
      </c>
      <c r="F95" s="162">
        <v>4.1293704000000001E-2</v>
      </c>
      <c r="G95" s="162">
        <v>4.0894745000000003E-2</v>
      </c>
      <c r="H95" s="162">
        <v>4.0533925999999998E-2</v>
      </c>
      <c r="I95" s="162">
        <v>4.0201895000000001E-2</v>
      </c>
      <c r="J95" s="162">
        <v>3.9892603999999998E-2</v>
      </c>
      <c r="K95" s="162">
        <v>3.9601983E-2</v>
      </c>
      <c r="L95" s="162">
        <v>3.9327188999999999E-2</v>
      </c>
      <c r="M95" s="162">
        <v>3.9066164E-2</v>
      </c>
      <c r="N95" s="162">
        <v>3.8817361000000002E-2</v>
      </c>
      <c r="O95" s="162">
        <v>3.8579585999999999E-2</v>
      </c>
      <c r="P95" s="162">
        <v>3.8351884000000003E-2</v>
      </c>
      <c r="Q95" s="162">
        <v>3.8133472000000002E-2</v>
      </c>
      <c r="R95" s="162">
        <v>3.7923696999999999E-2</v>
      </c>
      <c r="S95" s="162">
        <v>3.7721996000000001E-2</v>
      </c>
      <c r="T95" s="162">
        <v>3.7527880999999999E-2</v>
      </c>
      <c r="U95" s="162">
        <v>3.7340921999999999E-2</v>
      </c>
      <c r="V95" s="162">
        <v>3.7160731000000002E-2</v>
      </c>
      <c r="W95" s="162">
        <v>3.6986959999999999E-2</v>
      </c>
      <c r="X95" s="162">
        <v>3.6819290999999997E-2</v>
      </c>
      <c r="Y95" s="162">
        <v>3.6657430999999997E-2</v>
      </c>
      <c r="Z95" s="162">
        <v>3.6501110000000003E-2</v>
      </c>
      <c r="AA95" s="162">
        <v>3.6350078000000001E-2</v>
      </c>
      <c r="AB95" s="162">
        <v>3.6204100000000003E-2</v>
      </c>
      <c r="AC95" s="162">
        <v>3.6062957E-2</v>
      </c>
      <c r="AD95" s="162">
        <v>3.5926443000000002E-2</v>
      </c>
      <c r="AE95" s="162">
        <v>3.5794364000000002E-2</v>
      </c>
    </row>
    <row r="96" spans="1:31" ht="15" x14ac:dyDescent="0.25">
      <c r="A96" s="169">
        <v>32690</v>
      </c>
      <c r="B96" s="162">
        <v>4.3266076000000001E-2</v>
      </c>
      <c r="C96" s="162">
        <v>4.1406211999999998E-2</v>
      </c>
      <c r="D96" s="162">
        <v>4.0377551999999997E-2</v>
      </c>
      <c r="E96" s="162">
        <v>3.9666106999999999E-2</v>
      </c>
      <c r="F96" s="162">
        <v>3.9122298999999999E-2</v>
      </c>
      <c r="G96" s="162">
        <v>3.8680460999999999E-2</v>
      </c>
      <c r="H96" s="162">
        <v>3.8305905000000001E-2</v>
      </c>
      <c r="I96" s="162">
        <v>3.7978458E-2</v>
      </c>
      <c r="J96" s="162">
        <v>3.7685635000000002E-2</v>
      </c>
      <c r="K96" s="162">
        <v>3.7419336999999997E-2</v>
      </c>
      <c r="L96" s="162">
        <v>3.7174102000000001E-2</v>
      </c>
      <c r="M96" s="162">
        <v>3.6946112000000003E-2</v>
      </c>
      <c r="N96" s="162">
        <v>3.6732611999999998E-2</v>
      </c>
      <c r="O96" s="162">
        <v>3.6531555E-2</v>
      </c>
      <c r="P96" s="162">
        <v>3.6341379E-2</v>
      </c>
      <c r="Q96" s="162">
        <v>3.6160858999999997E-2</v>
      </c>
      <c r="R96" s="162">
        <v>3.5989016999999998E-2</v>
      </c>
      <c r="S96" s="162">
        <v>3.5825055000000001E-2</v>
      </c>
      <c r="T96" s="162">
        <v>3.5668305999999997E-2</v>
      </c>
      <c r="U96" s="162">
        <v>3.5518210000000001E-2</v>
      </c>
      <c r="V96" s="162">
        <v>3.5374283999999999E-2</v>
      </c>
      <c r="W96" s="162">
        <v>3.5236109000000002E-2</v>
      </c>
      <c r="X96" s="162">
        <v>3.5103317000000002E-2</v>
      </c>
      <c r="Y96" s="162">
        <v>3.4975582999999998E-2</v>
      </c>
      <c r="Z96" s="162">
        <v>3.4852611999999998E-2</v>
      </c>
      <c r="AA96" s="162">
        <v>3.4734142000000003E-2</v>
      </c>
      <c r="AB96" s="162">
        <v>3.4619932999999999E-2</v>
      </c>
      <c r="AC96" s="162">
        <v>3.4509764999999998E-2</v>
      </c>
      <c r="AD96" s="162">
        <v>3.4403436000000003E-2</v>
      </c>
      <c r="AE96" s="162">
        <v>3.4300760999999999E-2</v>
      </c>
    </row>
    <row r="97" spans="1:31" ht="15" x14ac:dyDescent="0.25">
      <c r="A97" s="169">
        <v>32721</v>
      </c>
      <c r="B97" s="162">
        <v>4.1273780000000003E-2</v>
      </c>
      <c r="C97" s="162">
        <v>3.9541036000000002E-2</v>
      </c>
      <c r="D97" s="162">
        <v>3.8538079000000003E-2</v>
      </c>
      <c r="E97" s="162">
        <v>3.7845183999999997E-2</v>
      </c>
      <c r="F97" s="162">
        <v>3.7324509999999998E-2</v>
      </c>
      <c r="G97" s="162">
        <v>3.6910666000000002E-2</v>
      </c>
      <c r="H97" s="162">
        <v>3.6567587999999998E-2</v>
      </c>
      <c r="I97" s="162">
        <v>3.6273792999999999E-2</v>
      </c>
      <c r="J97" s="162">
        <v>3.6015817999999998E-2</v>
      </c>
      <c r="K97" s="162">
        <v>3.5784885000000002E-2</v>
      </c>
      <c r="L97" s="162">
        <v>3.5575061999999998E-2</v>
      </c>
      <c r="M97" s="162">
        <v>3.5382216000000001E-2</v>
      </c>
      <c r="N97" s="162">
        <v>3.5203379999999999E-2</v>
      </c>
      <c r="O97" s="162">
        <v>3.5036365E-2</v>
      </c>
      <c r="P97" s="162">
        <v>3.4879513000000001E-2</v>
      </c>
      <c r="Q97" s="162">
        <v>3.4731540999999998E-2</v>
      </c>
      <c r="R97" s="162">
        <v>3.4591434999999997E-2</v>
      </c>
      <c r="S97" s="162">
        <v>3.4458374999999999E-2</v>
      </c>
      <c r="T97" s="162">
        <v>3.4331688999999999E-2</v>
      </c>
      <c r="U97" s="162">
        <v>3.4210815999999998E-2</v>
      </c>
      <c r="V97" s="162">
        <v>3.4095280999999998E-2</v>
      </c>
      <c r="W97" s="162">
        <v>3.3984677999999997E-2</v>
      </c>
      <c r="X97" s="162">
        <v>3.3878655000000001E-2</v>
      </c>
      <c r="Y97" s="162">
        <v>3.3776899999999999E-2</v>
      </c>
      <c r="Z97" s="162">
        <v>3.3679142000000002E-2</v>
      </c>
      <c r="AA97" s="162">
        <v>3.3585136000000002E-2</v>
      </c>
      <c r="AB97" s="162">
        <v>3.3494663000000001E-2</v>
      </c>
      <c r="AC97" s="162">
        <v>3.3407525E-2</v>
      </c>
      <c r="AD97" s="162">
        <v>3.3323540999999998E-2</v>
      </c>
      <c r="AE97" s="162">
        <v>3.3242545999999998E-2</v>
      </c>
    </row>
    <row r="98" spans="1:31" ht="15" x14ac:dyDescent="0.25">
      <c r="A98" s="169">
        <v>32752</v>
      </c>
      <c r="B98" s="162">
        <v>4.0212728000000003E-2</v>
      </c>
      <c r="C98" s="162">
        <v>4.0123086000000002E-2</v>
      </c>
      <c r="D98" s="162">
        <v>3.9829496999999998E-2</v>
      </c>
      <c r="E98" s="162">
        <v>3.9522586999999998E-2</v>
      </c>
      <c r="F98" s="162">
        <v>3.9228886999999997E-2</v>
      </c>
      <c r="G98" s="162">
        <v>3.8951398999999998E-2</v>
      </c>
      <c r="H98" s="162">
        <v>3.8688906000000002E-2</v>
      </c>
      <c r="I98" s="162">
        <v>3.843966E-2</v>
      </c>
      <c r="J98" s="162">
        <v>3.8202128000000002E-2</v>
      </c>
      <c r="K98" s="162">
        <v>3.7975090000000003E-2</v>
      </c>
      <c r="L98" s="162">
        <v>3.7757583999999997E-2</v>
      </c>
      <c r="M98" s="162">
        <v>3.7548840999999999E-2</v>
      </c>
      <c r="N98" s="162">
        <v>3.7348235E-2</v>
      </c>
      <c r="O98" s="162">
        <v>3.7155240999999999E-2</v>
      </c>
      <c r="P98" s="162">
        <v>3.6969411000000001E-2</v>
      </c>
      <c r="Q98" s="162">
        <v>3.6790349999999999E-2</v>
      </c>
      <c r="R98" s="162">
        <v>3.6617708999999998E-2</v>
      </c>
      <c r="S98" s="162">
        <v>3.6451171999999997E-2</v>
      </c>
      <c r="T98" s="162">
        <v>3.6290449000000002E-2</v>
      </c>
      <c r="U98" s="162">
        <v>3.6135277E-2</v>
      </c>
      <c r="V98" s="162">
        <v>3.5985406999999997E-2</v>
      </c>
      <c r="W98" s="162">
        <v>3.5840609000000002E-2</v>
      </c>
      <c r="X98" s="162">
        <v>3.5700667999999998E-2</v>
      </c>
      <c r="Y98" s="162">
        <v>3.5565381E-2</v>
      </c>
      <c r="Z98" s="162">
        <v>3.5434555E-2</v>
      </c>
      <c r="AA98" s="162">
        <v>3.5308009000000001E-2</v>
      </c>
      <c r="AB98" s="162">
        <v>3.5185571999999998E-2</v>
      </c>
      <c r="AC98" s="162">
        <v>3.5067079000000001E-2</v>
      </c>
      <c r="AD98" s="162">
        <v>3.4952375000000001E-2</v>
      </c>
      <c r="AE98" s="162">
        <v>3.4841311999999999E-2</v>
      </c>
    </row>
    <row r="99" spans="1:31" ht="15" x14ac:dyDescent="0.25">
      <c r="A99" s="169">
        <v>32782</v>
      </c>
      <c r="B99" s="162">
        <v>4.2239744000000003E-2</v>
      </c>
      <c r="C99" s="162">
        <v>4.1345926999999998E-2</v>
      </c>
      <c r="D99" s="162">
        <v>4.0709758999999998E-2</v>
      </c>
      <c r="E99" s="162">
        <v>4.0207422999999999E-2</v>
      </c>
      <c r="F99" s="162">
        <v>3.9787138999999999E-2</v>
      </c>
      <c r="G99" s="162">
        <v>3.9421469000000001E-2</v>
      </c>
      <c r="H99" s="162">
        <v>3.9094386000000002E-2</v>
      </c>
      <c r="I99" s="162">
        <v>3.8795993000000001E-2</v>
      </c>
      <c r="J99" s="162">
        <v>3.8519913000000003E-2</v>
      </c>
      <c r="K99" s="162">
        <v>3.8261876E-2</v>
      </c>
      <c r="L99" s="162">
        <v>3.8018919999999998E-2</v>
      </c>
      <c r="M99" s="162">
        <v>3.7788916999999998E-2</v>
      </c>
      <c r="N99" s="162">
        <v>3.7570287000000001E-2</v>
      </c>
      <c r="O99" s="162">
        <v>3.7361816999999999E-2</v>
      </c>
      <c r="P99" s="162">
        <v>3.7162553000000001E-2</v>
      </c>
      <c r="Q99" s="162">
        <v>3.6971719E-2</v>
      </c>
      <c r="R99" s="162">
        <v>3.6788674E-2</v>
      </c>
      <c r="S99" s="162">
        <v>3.6612875000000003E-2</v>
      </c>
      <c r="T99" s="162">
        <v>3.6443853999999998E-2</v>
      </c>
      <c r="U99" s="162">
        <v>3.6281200999999999E-2</v>
      </c>
      <c r="V99" s="162">
        <v>3.6124554000000003E-2</v>
      </c>
      <c r="W99" s="162">
        <v>3.5973586000000002E-2</v>
      </c>
      <c r="X99" s="162">
        <v>3.5828002999999997E-2</v>
      </c>
      <c r="Y99" s="162">
        <v>3.5687536999999998E-2</v>
      </c>
      <c r="Z99" s="162">
        <v>3.5551939999999997E-2</v>
      </c>
      <c r="AA99" s="162">
        <v>3.5420984000000003E-2</v>
      </c>
      <c r="AB99" s="162">
        <v>3.5294457000000001E-2</v>
      </c>
      <c r="AC99" s="162">
        <v>3.5172162E-2</v>
      </c>
      <c r="AD99" s="162">
        <v>3.5053913999999999E-2</v>
      </c>
      <c r="AE99" s="162">
        <v>3.4939538999999999E-2</v>
      </c>
    </row>
    <row r="100" spans="1:31" ht="15" x14ac:dyDescent="0.25">
      <c r="A100" s="169">
        <v>32813</v>
      </c>
      <c r="B100" s="162">
        <v>3.9988062999999997E-2</v>
      </c>
      <c r="C100" s="162">
        <v>3.9349472000000003E-2</v>
      </c>
      <c r="D100" s="162">
        <v>3.8861308999999997E-2</v>
      </c>
      <c r="E100" s="162">
        <v>3.8464989999999998E-2</v>
      </c>
      <c r="F100" s="162">
        <v>3.8128032999999999E-2</v>
      </c>
      <c r="G100" s="162">
        <v>3.7831641999999999E-2</v>
      </c>
      <c r="H100" s="162">
        <v>3.7564423E-2</v>
      </c>
      <c r="I100" s="162">
        <v>3.7319197999999998E-2</v>
      </c>
      <c r="J100" s="162">
        <v>3.7091285000000002E-2</v>
      </c>
      <c r="K100" s="162">
        <v>3.6877522000000003E-2</v>
      </c>
      <c r="L100" s="162">
        <v>3.6675698E-2</v>
      </c>
      <c r="M100" s="162">
        <v>3.6484214000000001E-2</v>
      </c>
      <c r="N100" s="162">
        <v>3.6301873999999998E-2</v>
      </c>
      <c r="O100" s="162">
        <v>3.6127754999999998E-2</v>
      </c>
      <c r="P100" s="162">
        <v>3.5961121999999998E-2</v>
      </c>
      <c r="Q100" s="162">
        <v>3.5801377000000002E-2</v>
      </c>
      <c r="R100" s="162">
        <v>3.5648021000000002E-2</v>
      </c>
      <c r="S100" s="162">
        <v>3.5500627E-2</v>
      </c>
      <c r="T100" s="162">
        <v>3.5358825000000003E-2</v>
      </c>
      <c r="U100" s="162">
        <v>3.5222291000000003E-2</v>
      </c>
      <c r="V100" s="162">
        <v>3.5090734999999998E-2</v>
      </c>
      <c r="W100" s="162">
        <v>3.4963896000000001E-2</v>
      </c>
      <c r="X100" s="162">
        <v>3.4841535E-2</v>
      </c>
      <c r="Y100" s="162">
        <v>3.4723434999999997E-2</v>
      </c>
      <c r="Z100" s="162">
        <v>3.4609395000000001E-2</v>
      </c>
      <c r="AA100" s="162">
        <v>3.4499228999999999E-2</v>
      </c>
      <c r="AB100" s="162">
        <v>3.4392763E-2</v>
      </c>
      <c r="AC100" s="162">
        <v>3.4289835999999997E-2</v>
      </c>
      <c r="AD100" s="162">
        <v>3.4190295000000002E-2</v>
      </c>
      <c r="AE100" s="162">
        <v>3.4093998E-2</v>
      </c>
    </row>
    <row r="101" spans="1:31" ht="15" x14ac:dyDescent="0.25">
      <c r="A101" s="169">
        <v>32843</v>
      </c>
      <c r="B101" s="162">
        <v>3.6603592999999997E-2</v>
      </c>
      <c r="C101" s="162">
        <v>3.7497278000000002E-2</v>
      </c>
      <c r="D101" s="162">
        <v>3.7626705000000003E-2</v>
      </c>
      <c r="E101" s="162">
        <v>3.7570062000000001E-2</v>
      </c>
      <c r="F101" s="162">
        <v>3.7447399999999999E-2</v>
      </c>
      <c r="G101" s="162">
        <v>3.7297034999999999E-2</v>
      </c>
      <c r="H101" s="162">
        <v>3.7134570999999998E-2</v>
      </c>
      <c r="I101" s="162">
        <v>3.6967394000000001E-2</v>
      </c>
      <c r="J101" s="162">
        <v>3.6799365000000001E-2</v>
      </c>
      <c r="K101" s="162">
        <v>3.6632644999999998E-2</v>
      </c>
      <c r="L101" s="162">
        <v>3.6468496000000003E-2</v>
      </c>
      <c r="M101" s="162">
        <v>3.6307668000000001E-2</v>
      </c>
      <c r="N101" s="162">
        <v>3.6150607000000001E-2</v>
      </c>
      <c r="O101" s="162">
        <v>3.599757E-2</v>
      </c>
      <c r="P101" s="162">
        <v>3.5848689000000003E-2</v>
      </c>
      <c r="Q101" s="162">
        <v>3.5704013999999999E-2</v>
      </c>
      <c r="R101" s="162">
        <v>3.5563543000000003E-2</v>
      </c>
      <c r="S101" s="162">
        <v>3.5427234000000002E-2</v>
      </c>
      <c r="T101" s="162">
        <v>3.5295021000000003E-2</v>
      </c>
      <c r="U101" s="162">
        <v>3.5166821000000001E-2</v>
      </c>
      <c r="V101" s="162">
        <v>3.5042537999999998E-2</v>
      </c>
      <c r="W101" s="162">
        <v>3.4922069E-2</v>
      </c>
      <c r="X101" s="162">
        <v>3.4805307000000001E-2</v>
      </c>
      <c r="Y101" s="162">
        <v>3.4692142000000002E-2</v>
      </c>
      <c r="Z101" s="162">
        <v>3.4582463000000001E-2</v>
      </c>
      <c r="AA101" s="162">
        <v>3.4476159999999999E-2</v>
      </c>
      <c r="AB101" s="162">
        <v>3.4373121999999999E-2</v>
      </c>
      <c r="AC101" s="162">
        <v>3.4273244000000001E-2</v>
      </c>
      <c r="AD101" s="162">
        <v>3.4176417000000001E-2</v>
      </c>
      <c r="AE101" s="162">
        <v>3.4082540000000001E-2</v>
      </c>
    </row>
    <row r="102" spans="1:31" ht="15" x14ac:dyDescent="0.25">
      <c r="A102" s="169">
        <v>32874</v>
      </c>
      <c r="B102" s="162">
        <v>4.1516908999999998E-2</v>
      </c>
      <c r="C102" s="162">
        <v>4.0748740999999998E-2</v>
      </c>
      <c r="D102" s="162">
        <v>4.0181227E-2</v>
      </c>
      <c r="E102" s="162">
        <v>3.9724714000000001E-2</v>
      </c>
      <c r="F102" s="162">
        <v>3.9338049E-2</v>
      </c>
      <c r="G102" s="162">
        <v>3.8998599000000002E-2</v>
      </c>
      <c r="H102" s="162">
        <v>3.8692909999999997E-2</v>
      </c>
      <c r="I102" s="162">
        <v>3.8412587999999998E-2</v>
      </c>
      <c r="J102" s="162">
        <v>3.8152190000000002E-2</v>
      </c>
      <c r="K102" s="162">
        <v>3.7908049999999999E-2</v>
      </c>
      <c r="L102" s="162">
        <v>3.7677611999999999E-2</v>
      </c>
      <c r="M102" s="162">
        <v>3.7459026999999999E-2</v>
      </c>
      <c r="N102" s="162">
        <v>3.7250918000000001E-2</v>
      </c>
      <c r="O102" s="162">
        <v>3.7052218999999997E-2</v>
      </c>
      <c r="P102" s="162">
        <v>3.6862086000000002E-2</v>
      </c>
      <c r="Q102" s="162">
        <v>3.6679829999999997E-2</v>
      </c>
      <c r="R102" s="162">
        <v>3.6504877999999998E-2</v>
      </c>
      <c r="S102" s="162">
        <v>3.6336739E-2</v>
      </c>
      <c r="T102" s="162">
        <v>3.6174990999999997E-2</v>
      </c>
      <c r="U102" s="162">
        <v>3.6019258999999998E-2</v>
      </c>
      <c r="V102" s="162">
        <v>3.5869211999999998E-2</v>
      </c>
      <c r="W102" s="162">
        <v>3.5724550000000001E-2</v>
      </c>
      <c r="X102" s="162">
        <v>3.5585000999999998E-2</v>
      </c>
      <c r="Y102" s="162">
        <v>3.5450316000000003E-2</v>
      </c>
      <c r="Z102" s="162">
        <v>3.5320265000000003E-2</v>
      </c>
      <c r="AA102" s="162">
        <v>3.5194635000000002E-2</v>
      </c>
      <c r="AB102" s="162">
        <v>3.5073227999999998E-2</v>
      </c>
      <c r="AC102" s="162">
        <v>3.4955857999999999E-2</v>
      </c>
      <c r="AD102" s="162">
        <v>3.4842352E-2</v>
      </c>
      <c r="AE102" s="162">
        <v>3.4732546000000003E-2</v>
      </c>
    </row>
    <row r="103" spans="1:31" ht="15" x14ac:dyDescent="0.25">
      <c r="A103" s="169">
        <v>32905</v>
      </c>
      <c r="B103" s="162">
        <v>4.4318376E-2</v>
      </c>
      <c r="C103" s="162">
        <v>4.2936245999999997E-2</v>
      </c>
      <c r="D103" s="162">
        <v>4.2242639999999998E-2</v>
      </c>
      <c r="E103" s="162">
        <v>4.1741729999999998E-2</v>
      </c>
      <c r="F103" s="162">
        <v>4.1324710000000001E-2</v>
      </c>
      <c r="G103" s="162">
        <v>4.0954852999999999E-2</v>
      </c>
      <c r="H103" s="162">
        <v>4.0616204000000003E-2</v>
      </c>
      <c r="I103" s="162">
        <v>4.0300594000000002E-2</v>
      </c>
      <c r="J103" s="162">
        <v>4.0003323E-2</v>
      </c>
      <c r="K103" s="162">
        <v>3.9721426999999997E-2</v>
      </c>
      <c r="L103" s="162">
        <v>3.9452894000000002E-2</v>
      </c>
      <c r="M103" s="162">
        <v>3.9196277000000002E-2</v>
      </c>
      <c r="N103" s="162">
        <v>3.8950475999999998E-2</v>
      </c>
      <c r="O103" s="162">
        <v>3.8714625000000003E-2</v>
      </c>
      <c r="P103" s="162">
        <v>3.8488012000000002E-2</v>
      </c>
      <c r="Q103" s="162">
        <v>3.8270040999999998E-2</v>
      </c>
      <c r="R103" s="162">
        <v>3.8060195999999998E-2</v>
      </c>
      <c r="S103" s="162">
        <v>3.7858022999999998E-2</v>
      </c>
      <c r="T103" s="162">
        <v>3.7663120000000001E-2</v>
      </c>
      <c r="U103" s="162">
        <v>3.7475121E-2</v>
      </c>
      <c r="V103" s="162">
        <v>3.7293692000000003E-2</v>
      </c>
      <c r="W103" s="162">
        <v>3.7118527999999998E-2</v>
      </c>
      <c r="X103" s="162">
        <v>3.6949345000000001E-2</v>
      </c>
      <c r="Y103" s="162">
        <v>3.6785877000000002E-2</v>
      </c>
      <c r="Z103" s="162">
        <v>3.6627878000000003E-2</v>
      </c>
      <c r="AA103" s="162">
        <v>3.6475116000000002E-2</v>
      </c>
      <c r="AB103" s="162">
        <v>3.6327369999999998E-2</v>
      </c>
      <c r="AC103" s="162">
        <v>3.6184436E-2</v>
      </c>
      <c r="AD103" s="162">
        <v>3.6046116000000003E-2</v>
      </c>
      <c r="AE103" s="162">
        <v>3.5912226999999998E-2</v>
      </c>
    </row>
    <row r="104" spans="1:31" ht="15" x14ac:dyDescent="0.25">
      <c r="A104" s="169">
        <v>32933</v>
      </c>
      <c r="B104" s="162">
        <v>3.9925157000000003E-2</v>
      </c>
      <c r="C104" s="162">
        <v>4.0987717999999999E-2</v>
      </c>
      <c r="D104" s="162">
        <v>4.109401E-2</v>
      </c>
      <c r="E104" s="162">
        <v>4.0972858000000001E-2</v>
      </c>
      <c r="F104" s="162">
        <v>4.0774030000000003E-2</v>
      </c>
      <c r="G104" s="162">
        <v>4.0544442E-2</v>
      </c>
      <c r="H104" s="162">
        <v>4.0302780000000003E-2</v>
      </c>
      <c r="I104" s="162">
        <v>4.0057685000000003E-2</v>
      </c>
      <c r="J104" s="162">
        <v>3.9813570999999999E-2</v>
      </c>
      <c r="K104" s="162">
        <v>3.9572843000000003E-2</v>
      </c>
      <c r="L104" s="162">
        <v>3.9336861000000001E-2</v>
      </c>
      <c r="M104" s="162">
        <v>3.9106403999999997E-2</v>
      </c>
      <c r="N104" s="162">
        <v>3.8881903000000002E-2</v>
      </c>
      <c r="O104" s="162">
        <v>3.8663577999999997E-2</v>
      </c>
      <c r="P104" s="162">
        <v>3.8451511000000001E-2</v>
      </c>
      <c r="Q104" s="162">
        <v>3.8245697000000002E-2</v>
      </c>
      <c r="R104" s="162">
        <v>3.8046073E-2</v>
      </c>
      <c r="S104" s="162">
        <v>3.7852533000000001E-2</v>
      </c>
      <c r="T104" s="162">
        <v>3.7664947999999997E-2</v>
      </c>
      <c r="U104" s="162">
        <v>3.7483172000000002E-2</v>
      </c>
      <c r="V104" s="162">
        <v>3.7307046000000003E-2</v>
      </c>
      <c r="W104" s="162">
        <v>3.7136407000000003E-2</v>
      </c>
      <c r="X104" s="162">
        <v>3.6971087E-2</v>
      </c>
      <c r="Y104" s="162">
        <v>3.6810918999999998E-2</v>
      </c>
      <c r="Z104" s="162">
        <v>3.6655736000000001E-2</v>
      </c>
      <c r="AA104" s="162">
        <v>3.6505372000000001E-2</v>
      </c>
      <c r="AB104" s="162">
        <v>3.6359665999999999E-2</v>
      </c>
      <c r="AC104" s="162">
        <v>3.6218459000000001E-2</v>
      </c>
      <c r="AD104" s="162">
        <v>3.6081596000000001E-2</v>
      </c>
      <c r="AE104" s="162">
        <v>3.5948927999999998E-2</v>
      </c>
    </row>
    <row r="105" spans="1:31" ht="15" x14ac:dyDescent="0.25">
      <c r="A105" s="169">
        <v>32964</v>
      </c>
      <c r="B105" s="162">
        <v>4.1347922000000002E-2</v>
      </c>
      <c r="C105" s="162">
        <v>4.1752035E-2</v>
      </c>
      <c r="D105" s="162">
        <v>4.1571414000000001E-2</v>
      </c>
      <c r="E105" s="162">
        <v>4.1286534E-2</v>
      </c>
      <c r="F105" s="162">
        <v>4.0983100000000001E-2</v>
      </c>
      <c r="G105" s="162">
        <v>4.0682334000000001E-2</v>
      </c>
      <c r="H105" s="162">
        <v>4.0390144000000003E-2</v>
      </c>
      <c r="I105" s="162">
        <v>4.0108037999999999E-2</v>
      </c>
      <c r="J105" s="162">
        <v>3.9836150000000001E-2</v>
      </c>
      <c r="K105" s="162">
        <v>3.9574181E-2</v>
      </c>
      <c r="L105" s="162">
        <v>3.9321713000000001E-2</v>
      </c>
      <c r="M105" s="162">
        <v>3.9078313000000003E-2</v>
      </c>
      <c r="N105" s="162">
        <v>3.8843564999999997E-2</v>
      </c>
      <c r="O105" s="162">
        <v>3.8617080999999998E-2</v>
      </c>
      <c r="P105" s="162">
        <v>3.8398494999999998E-2</v>
      </c>
      <c r="Q105" s="162">
        <v>3.8187468000000002E-2</v>
      </c>
      <c r="R105" s="162">
        <v>3.7983679999999999E-2</v>
      </c>
      <c r="S105" s="162">
        <v>3.778683E-2</v>
      </c>
      <c r="T105" s="162">
        <v>3.7596633999999997E-2</v>
      </c>
      <c r="U105" s="162">
        <v>3.7412819999999999E-2</v>
      </c>
      <c r="V105" s="162">
        <v>3.7235135000000003E-2</v>
      </c>
      <c r="W105" s="162">
        <v>3.7063332999999997E-2</v>
      </c>
      <c r="X105" s="162">
        <v>3.6897183E-2</v>
      </c>
      <c r="Y105" s="162">
        <v>3.6736462999999997E-2</v>
      </c>
      <c r="Z105" s="162">
        <v>3.6580961000000002E-2</v>
      </c>
      <c r="AA105" s="162">
        <v>3.6430476000000003E-2</v>
      </c>
      <c r="AB105" s="162">
        <v>3.6284815999999998E-2</v>
      </c>
      <c r="AC105" s="162">
        <v>3.6143794E-2</v>
      </c>
      <c r="AD105" s="162">
        <v>3.6007234999999999E-2</v>
      </c>
      <c r="AE105" s="162">
        <v>3.5874969E-2</v>
      </c>
    </row>
    <row r="106" spans="1:31" ht="15" x14ac:dyDescent="0.25">
      <c r="A106" s="169">
        <v>32994</v>
      </c>
      <c r="B106" s="162">
        <v>4.2465017000000001E-2</v>
      </c>
      <c r="C106" s="162">
        <v>4.3057047000000001E-2</v>
      </c>
      <c r="D106" s="162">
        <v>4.3082032999999999E-2</v>
      </c>
      <c r="E106" s="162">
        <v>4.2937000000000003E-2</v>
      </c>
      <c r="F106" s="162">
        <v>4.2719379000000002E-2</v>
      </c>
      <c r="G106" s="162">
        <v>4.2466784E-2</v>
      </c>
      <c r="H106" s="162">
        <v>4.2197314999999999E-2</v>
      </c>
      <c r="I106" s="162">
        <v>4.1920737E-2</v>
      </c>
      <c r="J106" s="162">
        <v>4.1642679000000002E-2</v>
      </c>
      <c r="K106" s="162">
        <v>4.1366521000000003E-2</v>
      </c>
      <c r="L106" s="162">
        <v>4.109434E-2</v>
      </c>
      <c r="M106" s="162">
        <v>4.0827420000000003E-2</v>
      </c>
      <c r="N106" s="162">
        <v>4.0566552999999998E-2</v>
      </c>
      <c r="O106" s="162">
        <v>4.0312206000000003E-2</v>
      </c>
      <c r="P106" s="162">
        <v>4.0064637E-2</v>
      </c>
      <c r="Q106" s="162">
        <v>3.9823958999999999E-2</v>
      </c>
      <c r="R106" s="162">
        <v>3.9590189999999997E-2</v>
      </c>
      <c r="S106" s="162">
        <v>3.936328E-2</v>
      </c>
      <c r="T106" s="162">
        <v>3.9143131999999997E-2</v>
      </c>
      <c r="U106" s="162">
        <v>3.8929617999999999E-2</v>
      </c>
      <c r="V106" s="162">
        <v>3.8722589000000002E-2</v>
      </c>
      <c r="W106" s="162">
        <v>3.8521881000000001E-2</v>
      </c>
      <c r="X106" s="162">
        <v>3.8327320999999998E-2</v>
      </c>
      <c r="Y106" s="162">
        <v>3.8138730000000003E-2</v>
      </c>
      <c r="Z106" s="162">
        <v>3.7955928E-2</v>
      </c>
      <c r="AA106" s="162">
        <v>3.7778735000000001E-2</v>
      </c>
      <c r="AB106" s="162">
        <v>3.7606971000000003E-2</v>
      </c>
      <c r="AC106" s="162">
        <v>3.7440458000000003E-2</v>
      </c>
      <c r="AD106" s="162">
        <v>3.7279022000000002E-2</v>
      </c>
      <c r="AE106" s="162">
        <v>3.7122493999999999E-2</v>
      </c>
    </row>
    <row r="107" spans="1:31" ht="15" x14ac:dyDescent="0.25">
      <c r="A107" s="169">
        <v>33025</v>
      </c>
      <c r="B107" s="162">
        <v>4.1908762000000002E-2</v>
      </c>
      <c r="C107" s="162">
        <v>4.1603288000000002E-2</v>
      </c>
      <c r="D107" s="162">
        <v>4.1349660000000003E-2</v>
      </c>
      <c r="E107" s="162">
        <v>4.1092779000000003E-2</v>
      </c>
      <c r="F107" s="162">
        <v>4.0830435999999998E-2</v>
      </c>
      <c r="G107" s="162">
        <v>4.0566256000000002E-2</v>
      </c>
      <c r="H107" s="162">
        <v>4.0303528999999998E-2</v>
      </c>
      <c r="I107" s="162">
        <v>4.0044534E-2</v>
      </c>
      <c r="J107" s="162">
        <v>3.9790725999999998E-2</v>
      </c>
      <c r="K107" s="162">
        <v>3.9542982999999997E-2</v>
      </c>
      <c r="L107" s="162">
        <v>3.9301809E-2</v>
      </c>
      <c r="M107" s="162">
        <v>3.9067457999999999E-2</v>
      </c>
      <c r="N107" s="162">
        <v>3.8840021000000002E-2</v>
      </c>
      <c r="O107" s="162">
        <v>3.8619487000000001E-2</v>
      </c>
      <c r="P107" s="162">
        <v>3.8405773999999997E-2</v>
      </c>
      <c r="Q107" s="162">
        <v>3.8198756E-2</v>
      </c>
      <c r="R107" s="162">
        <v>3.7998278000000003E-2</v>
      </c>
      <c r="S107" s="162">
        <v>3.7804166E-2</v>
      </c>
      <c r="T107" s="162">
        <v>3.7616235999999997E-2</v>
      </c>
      <c r="U107" s="162">
        <v>3.7434297999999998E-2</v>
      </c>
      <c r="V107" s="162">
        <v>3.7258160999999998E-2</v>
      </c>
      <c r="W107" s="162">
        <v>3.7087634000000001E-2</v>
      </c>
      <c r="X107" s="162">
        <v>3.6922525999999997E-2</v>
      </c>
      <c r="Y107" s="162">
        <v>3.6762651E-2</v>
      </c>
      <c r="Z107" s="162">
        <v>3.6607829000000001E-2</v>
      </c>
      <c r="AA107" s="162">
        <v>3.6457879999999998E-2</v>
      </c>
      <c r="AB107" s="162">
        <v>3.6312634000000003E-2</v>
      </c>
      <c r="AC107" s="162">
        <v>3.6171921000000003E-2</v>
      </c>
      <c r="AD107" s="162">
        <v>3.6035581999999997E-2</v>
      </c>
      <c r="AE107" s="162">
        <v>3.5903458999999999E-2</v>
      </c>
    </row>
    <row r="108" spans="1:31" ht="15" x14ac:dyDescent="0.25">
      <c r="A108" s="169">
        <v>33055</v>
      </c>
      <c r="B108" s="162">
        <v>4.0715514000000001E-2</v>
      </c>
      <c r="C108" s="162">
        <v>4.0824701999999997E-2</v>
      </c>
      <c r="D108" s="162">
        <v>4.0570441999999998E-2</v>
      </c>
      <c r="E108" s="162">
        <v>4.0266952000000002E-2</v>
      </c>
      <c r="F108" s="162">
        <v>3.9965095999999999E-2</v>
      </c>
      <c r="G108" s="162">
        <v>3.9674982999999997E-2</v>
      </c>
      <c r="H108" s="162">
        <v>3.9398000000000002E-2</v>
      </c>
      <c r="I108" s="162">
        <v>3.9133507999999997E-2</v>
      </c>
      <c r="J108" s="162">
        <v>3.8880504000000003E-2</v>
      </c>
      <c r="K108" s="162">
        <v>3.8638040999999998E-2</v>
      </c>
      <c r="L108" s="162">
        <v>3.8405305000000001E-2</v>
      </c>
      <c r="M108" s="162">
        <v>3.8181617000000001E-2</v>
      </c>
      <c r="N108" s="162">
        <v>3.7966398999999998E-2</v>
      </c>
      <c r="O108" s="162">
        <v>3.7759157000000002E-2</v>
      </c>
      <c r="P108" s="162">
        <v>3.7559455999999998E-2</v>
      </c>
      <c r="Q108" s="162">
        <v>3.7366910000000003E-2</v>
      </c>
      <c r="R108" s="162">
        <v>3.7181170999999999E-2</v>
      </c>
      <c r="S108" s="162">
        <v>3.7001919000000001E-2</v>
      </c>
      <c r="T108" s="162">
        <v>3.6828861999999997E-2</v>
      </c>
      <c r="U108" s="162">
        <v>3.6661724999999999E-2</v>
      </c>
      <c r="V108" s="162">
        <v>3.6500254000000003E-2</v>
      </c>
      <c r="W108" s="162">
        <v>3.6344210000000002E-2</v>
      </c>
      <c r="X108" s="162">
        <v>3.6193366999999997E-2</v>
      </c>
      <c r="Y108" s="162">
        <v>3.6047511999999997E-2</v>
      </c>
      <c r="Z108" s="162">
        <v>3.5906443000000003E-2</v>
      </c>
      <c r="AA108" s="162">
        <v>3.5769967999999999E-2</v>
      </c>
      <c r="AB108" s="162">
        <v>3.5637904999999998E-2</v>
      </c>
      <c r="AC108" s="162">
        <v>3.5510080999999999E-2</v>
      </c>
      <c r="AD108" s="162">
        <v>3.5386331E-2</v>
      </c>
      <c r="AE108" s="162">
        <v>3.5266497000000001E-2</v>
      </c>
    </row>
    <row r="109" spans="1:31" ht="15" x14ac:dyDescent="0.25">
      <c r="A109" s="169">
        <v>33086</v>
      </c>
      <c r="B109" s="162">
        <v>4.1266926000000002E-2</v>
      </c>
      <c r="C109" s="162">
        <v>4.075384E-2</v>
      </c>
      <c r="D109" s="162">
        <v>4.0320347999999999E-2</v>
      </c>
      <c r="E109" s="162">
        <v>3.9944463999999999E-2</v>
      </c>
      <c r="F109" s="162">
        <v>3.9608557000000003E-2</v>
      </c>
      <c r="G109" s="162">
        <v>3.9301627999999998E-2</v>
      </c>
      <c r="H109" s="162">
        <v>3.9016779000000001E-2</v>
      </c>
      <c r="I109" s="162">
        <v>3.8749552999999999E-2</v>
      </c>
      <c r="J109" s="162">
        <v>3.8496968999999999E-2</v>
      </c>
      <c r="K109" s="162">
        <v>3.8256958000000001E-2</v>
      </c>
      <c r="L109" s="162">
        <v>3.8028028999999998E-2</v>
      </c>
      <c r="M109" s="162">
        <v>3.7809060999999998E-2</v>
      </c>
      <c r="N109" s="162">
        <v>3.7599186E-2</v>
      </c>
      <c r="O109" s="162">
        <v>3.7397705000000003E-2</v>
      </c>
      <c r="P109" s="162">
        <v>3.7204039000000001E-2</v>
      </c>
      <c r="Q109" s="162">
        <v>3.7017696000000003E-2</v>
      </c>
      <c r="R109" s="162">
        <v>3.6838252000000002E-2</v>
      </c>
      <c r="S109" s="162">
        <v>3.6665327999999997E-2</v>
      </c>
      <c r="T109" s="162">
        <v>3.6498589999999997E-2</v>
      </c>
      <c r="U109" s="162">
        <v>3.6337729999999999E-2</v>
      </c>
      <c r="V109" s="162">
        <v>3.6182470000000001E-2</v>
      </c>
      <c r="W109" s="162">
        <v>3.6032552000000002E-2</v>
      </c>
      <c r="X109" s="162">
        <v>3.5887734999999997E-2</v>
      </c>
      <c r="Y109" s="162">
        <v>3.5747796999999998E-2</v>
      </c>
      <c r="Z109" s="162">
        <v>3.5612527999999997E-2</v>
      </c>
      <c r="AA109" s="162">
        <v>3.5481732000000002E-2</v>
      </c>
      <c r="AB109" s="162">
        <v>3.5355221999999999E-2</v>
      </c>
      <c r="AC109" s="162">
        <v>3.5232824000000003E-2</v>
      </c>
      <c r="AD109" s="162">
        <v>3.5114370999999998E-2</v>
      </c>
      <c r="AE109" s="162">
        <v>3.4999704999999999E-2</v>
      </c>
    </row>
    <row r="110" spans="1:31" ht="15" x14ac:dyDescent="0.25">
      <c r="A110" s="169">
        <v>33117</v>
      </c>
      <c r="B110" s="162">
        <v>4.7322385000000002E-2</v>
      </c>
      <c r="C110" s="162">
        <v>4.4807584999999997E-2</v>
      </c>
      <c r="D110" s="162">
        <v>4.3766397999999998E-2</v>
      </c>
      <c r="E110" s="162">
        <v>4.3102237000000002E-2</v>
      </c>
      <c r="F110" s="162">
        <v>4.2586319999999997E-2</v>
      </c>
      <c r="G110" s="162">
        <v>4.2146110000000001E-2</v>
      </c>
      <c r="H110" s="162">
        <v>4.1752097000000002E-2</v>
      </c>
      <c r="I110" s="162">
        <v>4.1390094000000002E-2</v>
      </c>
      <c r="J110" s="162">
        <v>4.1052367999999999E-2</v>
      </c>
      <c r="K110" s="162">
        <v>4.0734266999999998E-2</v>
      </c>
      <c r="L110" s="162">
        <v>4.0432758999999999E-2</v>
      </c>
      <c r="M110" s="162">
        <v>4.0145732000000003E-2</v>
      </c>
      <c r="N110" s="162">
        <v>3.9871631999999997E-2</v>
      </c>
      <c r="O110" s="162">
        <v>3.9609264999999998E-2</v>
      </c>
      <c r="P110" s="162">
        <v>3.9357677000000001E-2</v>
      </c>
      <c r="Q110" s="162">
        <v>3.9116082000000003E-2</v>
      </c>
      <c r="R110" s="162">
        <v>3.8883816000000002E-2</v>
      </c>
      <c r="S110" s="162">
        <v>3.8660306999999998E-2</v>
      </c>
      <c r="T110" s="162">
        <v>3.8445053E-2</v>
      </c>
      <c r="U110" s="162">
        <v>3.8237606E-2</v>
      </c>
      <c r="V110" s="162">
        <v>3.8037561999999997E-2</v>
      </c>
      <c r="W110" s="162">
        <v>3.7844555000000002E-2</v>
      </c>
      <c r="X110" s="162">
        <v>3.7658246999999999E-2</v>
      </c>
      <c r="Y110" s="162">
        <v>3.7478327999999998E-2</v>
      </c>
      <c r="Z110" s="162">
        <v>3.7304509E-2</v>
      </c>
      <c r="AA110" s="162">
        <v>3.7136520999999999E-2</v>
      </c>
      <c r="AB110" s="162">
        <v>3.6974112000000003E-2</v>
      </c>
      <c r="AC110" s="162">
        <v>3.6817044E-2</v>
      </c>
      <c r="AD110" s="162">
        <v>3.6665094000000002E-2</v>
      </c>
      <c r="AE110" s="162">
        <v>3.6518052000000002E-2</v>
      </c>
    </row>
    <row r="111" spans="1:31" ht="15" x14ac:dyDescent="0.25">
      <c r="A111" s="169">
        <v>33147</v>
      </c>
      <c r="B111" s="162">
        <v>5.0042956999999999E-2</v>
      </c>
      <c r="C111" s="162">
        <v>4.5785561000000002E-2</v>
      </c>
      <c r="D111" s="162">
        <v>4.4018644000000003E-2</v>
      </c>
      <c r="E111" s="162">
        <v>4.2956433000000002E-2</v>
      </c>
      <c r="F111" s="162">
        <v>4.2196479000000002E-2</v>
      </c>
      <c r="G111" s="162">
        <v>4.1598009999999998E-2</v>
      </c>
      <c r="H111" s="162">
        <v>4.1098080000000002E-2</v>
      </c>
      <c r="I111" s="162">
        <v>4.0664026999999998E-2</v>
      </c>
      <c r="J111" s="162">
        <v>4.0277111999999997E-2</v>
      </c>
      <c r="K111" s="162">
        <v>3.9925768E-2</v>
      </c>
      <c r="L111" s="162">
        <v>3.9602432999999999E-2</v>
      </c>
      <c r="M111" s="162">
        <v>3.9301928E-2</v>
      </c>
      <c r="N111" s="162">
        <v>3.9020560000000003E-2</v>
      </c>
      <c r="O111" s="162">
        <v>3.8755603999999999E-2</v>
      </c>
      <c r="P111" s="162">
        <v>3.8504991000000002E-2</v>
      </c>
      <c r="Q111" s="162">
        <v>3.8267105000000003E-2</v>
      </c>
      <c r="R111" s="162">
        <v>3.8040654E-2</v>
      </c>
      <c r="S111" s="162">
        <v>3.7824584000000001E-2</v>
      </c>
      <c r="T111" s="162">
        <v>3.7618019000000003E-2</v>
      </c>
      <c r="U111" s="162">
        <v>3.7420219999999997E-2</v>
      </c>
      <c r="V111" s="162">
        <v>3.7230550000000001E-2</v>
      </c>
      <c r="W111" s="162">
        <v>3.7048457999999999E-2</v>
      </c>
      <c r="X111" s="162">
        <v>3.6873459999999997E-2</v>
      </c>
      <c r="Y111" s="162">
        <v>3.6705125999999998E-2</v>
      </c>
      <c r="Z111" s="162">
        <v>3.6543068999999997E-2</v>
      </c>
      <c r="AA111" s="162">
        <v>3.6386941999999999E-2</v>
      </c>
      <c r="AB111" s="162">
        <v>3.6236429000000001E-2</v>
      </c>
      <c r="AC111" s="162">
        <v>3.6091242000000003E-2</v>
      </c>
      <c r="AD111" s="162">
        <v>3.5951114999999999E-2</v>
      </c>
      <c r="AE111" s="162">
        <v>3.5815803E-2</v>
      </c>
    </row>
    <row r="112" spans="1:31" ht="15" x14ac:dyDescent="0.25">
      <c r="A112" s="169">
        <v>33178</v>
      </c>
      <c r="B112" s="162">
        <v>4.9594235E-2</v>
      </c>
      <c r="C112" s="162">
        <v>4.5181856999999999E-2</v>
      </c>
      <c r="D112" s="162">
        <v>4.3509225999999998E-2</v>
      </c>
      <c r="E112" s="162">
        <v>4.2549349E-2</v>
      </c>
      <c r="F112" s="162">
        <v>4.1871576000000001E-2</v>
      </c>
      <c r="G112" s="162">
        <v>4.1335786999999999E-2</v>
      </c>
      <c r="H112" s="162">
        <v>4.0883514000000003E-2</v>
      </c>
      <c r="I112" s="162">
        <v>4.0486104000000002E-2</v>
      </c>
      <c r="J112" s="162">
        <v>4.012781E-2</v>
      </c>
      <c r="K112" s="162">
        <v>3.9799187E-2</v>
      </c>
      <c r="L112" s="162">
        <v>3.9494171000000002E-2</v>
      </c>
      <c r="M112" s="162">
        <v>3.9208641000000002E-2</v>
      </c>
      <c r="N112" s="162">
        <v>3.8939666999999997E-2</v>
      </c>
      <c r="O112" s="162">
        <v>3.8685082000000003E-2</v>
      </c>
      <c r="P112" s="162">
        <v>3.8443227000000003E-2</v>
      </c>
      <c r="Q112" s="162">
        <v>3.8212798999999999E-2</v>
      </c>
      <c r="R112" s="162">
        <v>3.7992745000000001E-2</v>
      </c>
      <c r="S112" s="162">
        <v>3.7782196999999997E-2</v>
      </c>
      <c r="T112" s="162">
        <v>3.7580426E-2</v>
      </c>
      <c r="U112" s="162">
        <v>3.7386808000000001E-2</v>
      </c>
      <c r="V112" s="162">
        <v>3.7200801999999998E-2</v>
      </c>
      <c r="W112" s="162">
        <v>3.7021933E-2</v>
      </c>
      <c r="X112" s="162">
        <v>3.6849779999999999E-2</v>
      </c>
      <c r="Y112" s="162">
        <v>3.6683964999999999E-2</v>
      </c>
      <c r="Z112" s="162">
        <v>3.6524146E-2</v>
      </c>
      <c r="AA112" s="162">
        <v>3.6370012E-2</v>
      </c>
      <c r="AB112" s="162">
        <v>3.6221279000000002E-2</v>
      </c>
      <c r="AC112" s="162">
        <v>3.6077682999999999E-2</v>
      </c>
      <c r="AD112" s="162">
        <v>3.5938982000000001E-2</v>
      </c>
      <c r="AE112" s="162">
        <v>3.5804951000000002E-2</v>
      </c>
    </row>
    <row r="113" spans="1:31" ht="15" x14ac:dyDescent="0.25">
      <c r="A113" s="169">
        <v>33208</v>
      </c>
      <c r="B113" s="162">
        <v>4.8876822E-2</v>
      </c>
      <c r="C113" s="162">
        <v>4.4277978000000003E-2</v>
      </c>
      <c r="D113" s="162">
        <v>4.2457242999999999E-2</v>
      </c>
      <c r="E113" s="162">
        <v>4.1402753E-2</v>
      </c>
      <c r="F113" s="162">
        <v>4.0668748999999997E-2</v>
      </c>
      <c r="G113" s="162">
        <v>4.0102379E-2</v>
      </c>
      <c r="H113" s="162">
        <v>3.9636543000000003E-2</v>
      </c>
      <c r="I113" s="162">
        <v>3.9236949E-2</v>
      </c>
      <c r="J113" s="162">
        <v>3.8884154999999997E-2</v>
      </c>
      <c r="K113" s="162">
        <v>3.8566271999999999E-2</v>
      </c>
      <c r="L113" s="162">
        <v>3.8275584000000001E-2</v>
      </c>
      <c r="M113" s="162">
        <v>3.8006839000000001E-2</v>
      </c>
      <c r="N113" s="162">
        <v>3.7756313999999999E-2</v>
      </c>
      <c r="O113" s="162">
        <v>3.7521277999999998E-2</v>
      </c>
      <c r="P113" s="162">
        <v>3.7299667000000002E-2</v>
      </c>
      <c r="Q113" s="162">
        <v>3.7089879999999999E-2</v>
      </c>
      <c r="R113" s="162">
        <v>3.6890645E-2</v>
      </c>
      <c r="S113" s="162">
        <v>3.6700930999999999E-2</v>
      </c>
      <c r="T113" s="162">
        <v>3.6519885000000002E-2</v>
      </c>
      <c r="U113" s="162">
        <v>3.6346793000000002E-2</v>
      </c>
      <c r="V113" s="162">
        <v>3.6181044000000002E-2</v>
      </c>
      <c r="W113" s="162">
        <v>3.6022114000000001E-2</v>
      </c>
      <c r="X113" s="162">
        <v>3.5869541999999997E-2</v>
      </c>
      <c r="Y113" s="162">
        <v>3.5722924000000003E-2</v>
      </c>
      <c r="Z113" s="162">
        <v>3.5581899E-2</v>
      </c>
      <c r="AA113" s="162">
        <v>3.5446142E-2</v>
      </c>
      <c r="AB113" s="162">
        <v>3.5315362000000003E-2</v>
      </c>
      <c r="AC113" s="162">
        <v>3.5189291999999997E-2</v>
      </c>
      <c r="AD113" s="162">
        <v>3.5067688E-2</v>
      </c>
      <c r="AE113" s="162">
        <v>3.4950327000000003E-2</v>
      </c>
    </row>
    <row r="114" spans="1:31" ht="15" x14ac:dyDescent="0.25">
      <c r="A114" s="169">
        <v>33239</v>
      </c>
      <c r="B114" s="162">
        <v>4.0730005999999999E-2</v>
      </c>
      <c r="C114" s="162">
        <v>3.9749225999999999E-2</v>
      </c>
      <c r="D114" s="162">
        <v>3.9442403000000001E-2</v>
      </c>
      <c r="E114" s="162">
        <v>3.9237596999999999E-2</v>
      </c>
      <c r="F114" s="162">
        <v>3.9044912000000001E-2</v>
      </c>
      <c r="G114" s="162">
        <v>3.8848870000000001E-2</v>
      </c>
      <c r="H114" s="162">
        <v>3.8648847E-2</v>
      </c>
      <c r="I114" s="162">
        <v>3.8446991E-2</v>
      </c>
      <c r="J114" s="162">
        <v>3.8245476E-2</v>
      </c>
      <c r="K114" s="162">
        <v>3.8045970999999998E-2</v>
      </c>
      <c r="L114" s="162">
        <v>3.7849645000000001E-2</v>
      </c>
      <c r="M114" s="162">
        <v>3.7657273999999998E-2</v>
      </c>
      <c r="N114" s="162">
        <v>3.7469358000000001E-2</v>
      </c>
      <c r="O114" s="162">
        <v>3.7286198E-2</v>
      </c>
      <c r="P114" s="162">
        <v>3.7107959000000003E-2</v>
      </c>
      <c r="Q114" s="162">
        <v>3.6934711000000002E-2</v>
      </c>
      <c r="R114" s="162">
        <v>3.6766458000000002E-2</v>
      </c>
      <c r="S114" s="162">
        <v>3.6603160000000003E-2</v>
      </c>
      <c r="T114" s="162">
        <v>3.6444742000000002E-2</v>
      </c>
      <c r="U114" s="162">
        <v>3.6291111000000001E-2</v>
      </c>
      <c r="V114" s="162">
        <v>3.6142155000000002E-2</v>
      </c>
      <c r="W114" s="162">
        <v>3.5997754999999999E-2</v>
      </c>
      <c r="X114" s="162">
        <v>3.5857783999999997E-2</v>
      </c>
      <c r="Y114" s="162">
        <v>3.5722114999999999E-2</v>
      </c>
      <c r="Z114" s="162">
        <v>3.5590614999999999E-2</v>
      </c>
      <c r="AA114" s="162">
        <v>3.5463155000000003E-2</v>
      </c>
      <c r="AB114" s="162">
        <v>3.5339602999999997E-2</v>
      </c>
      <c r="AC114" s="162">
        <v>3.5219831E-2</v>
      </c>
      <c r="AD114" s="162">
        <v>3.5103715000000001E-2</v>
      </c>
      <c r="AE114" s="162">
        <v>3.4991131000000002E-2</v>
      </c>
    </row>
    <row r="115" spans="1:31" ht="15" x14ac:dyDescent="0.25">
      <c r="A115" s="169">
        <v>33270</v>
      </c>
      <c r="B115" s="162">
        <v>3.7918136999999998E-2</v>
      </c>
      <c r="C115" s="162">
        <v>3.8090494000000003E-2</v>
      </c>
      <c r="D115" s="162">
        <v>3.8144501999999997E-2</v>
      </c>
      <c r="E115" s="162">
        <v>3.8110102999999999E-2</v>
      </c>
      <c r="F115" s="162">
        <v>3.8019376000000001E-2</v>
      </c>
      <c r="G115" s="162">
        <v>3.7894092999999997E-2</v>
      </c>
      <c r="H115" s="162">
        <v>3.7748124000000001E-2</v>
      </c>
      <c r="I115" s="162">
        <v>3.7590238999999998E-2</v>
      </c>
      <c r="J115" s="162">
        <v>3.7426036000000003E-2</v>
      </c>
      <c r="K115" s="162">
        <v>3.7259127000000003E-2</v>
      </c>
      <c r="L115" s="162">
        <v>3.7091873999999997E-2</v>
      </c>
      <c r="M115" s="162">
        <v>3.6925833999999998E-2</v>
      </c>
      <c r="N115" s="162">
        <v>3.6762041000000002E-2</v>
      </c>
      <c r="O115" s="162">
        <v>3.6601181000000003E-2</v>
      </c>
      <c r="P115" s="162">
        <v>3.6443703000000001E-2</v>
      </c>
      <c r="Q115" s="162">
        <v>3.6289891999999997E-2</v>
      </c>
      <c r="R115" s="162">
        <v>3.6139920999999998E-2</v>
      </c>
      <c r="S115" s="162">
        <v>3.5993885000000003E-2</v>
      </c>
      <c r="T115" s="162">
        <v>3.5851818000000001E-2</v>
      </c>
      <c r="U115" s="162">
        <v>3.5713715E-2</v>
      </c>
      <c r="V115" s="162">
        <v>3.5579541999999999E-2</v>
      </c>
      <c r="W115" s="162">
        <v>3.5449241999999999E-2</v>
      </c>
      <c r="X115" s="162">
        <v>3.5322744000000003E-2</v>
      </c>
      <c r="Y115" s="162">
        <v>3.5199965E-2</v>
      </c>
      <c r="Z115" s="162">
        <v>3.5080817E-2</v>
      </c>
      <c r="AA115" s="162">
        <v>3.4965204999999999E-2</v>
      </c>
      <c r="AB115" s="162">
        <v>3.4853031E-2</v>
      </c>
      <c r="AC115" s="162">
        <v>3.4744196999999997E-2</v>
      </c>
      <c r="AD115" s="162">
        <v>3.4638601999999998E-2</v>
      </c>
      <c r="AE115" s="162">
        <v>3.4536147000000003E-2</v>
      </c>
    </row>
    <row r="116" spans="1:31" ht="15" x14ac:dyDescent="0.25">
      <c r="A116" s="169">
        <v>33298</v>
      </c>
      <c r="B116" s="162">
        <v>3.7886338999999998E-2</v>
      </c>
      <c r="C116" s="162">
        <v>3.8727356999999997E-2</v>
      </c>
      <c r="D116" s="162">
        <v>3.9119701E-2</v>
      </c>
      <c r="E116" s="162">
        <v>3.9281186000000003E-2</v>
      </c>
      <c r="F116" s="162">
        <v>3.9307823999999998E-2</v>
      </c>
      <c r="G116" s="162">
        <v>3.9252469999999998E-2</v>
      </c>
      <c r="H116" s="162">
        <v>3.9146320999999998E-2</v>
      </c>
      <c r="I116" s="162">
        <v>3.900849E-2</v>
      </c>
      <c r="J116" s="162">
        <v>3.8851021999999999E-2</v>
      </c>
      <c r="K116" s="162">
        <v>3.8681694000000003E-2</v>
      </c>
      <c r="L116" s="162">
        <v>3.8505630999999998E-2</v>
      </c>
      <c r="M116" s="162">
        <v>3.8326278999999998E-2</v>
      </c>
      <c r="N116" s="162">
        <v>3.8145987999999999E-2</v>
      </c>
      <c r="O116" s="162">
        <v>3.7966380000000001E-2</v>
      </c>
      <c r="P116" s="162">
        <v>3.7788584E-2</v>
      </c>
      <c r="Q116" s="162">
        <v>3.7613385999999999E-2</v>
      </c>
      <c r="R116" s="162">
        <v>3.7441331000000001E-2</v>
      </c>
      <c r="S116" s="162">
        <v>3.7272794999999997E-2</v>
      </c>
      <c r="T116" s="162">
        <v>3.7108026000000002E-2</v>
      </c>
      <c r="U116" s="162">
        <v>3.6947182000000002E-2</v>
      </c>
      <c r="V116" s="162">
        <v>3.6790353999999997E-2</v>
      </c>
      <c r="W116" s="162">
        <v>3.6637582000000002E-2</v>
      </c>
      <c r="X116" s="162">
        <v>3.6488869E-2</v>
      </c>
      <c r="Y116" s="162">
        <v>3.6344188999999999E-2</v>
      </c>
      <c r="Z116" s="162">
        <v>3.6203495000000002E-2</v>
      </c>
      <c r="AA116" s="162">
        <v>3.6066726E-2</v>
      </c>
      <c r="AB116" s="162">
        <v>3.5933805999999999E-2</v>
      </c>
      <c r="AC116" s="162">
        <v>3.5804653999999998E-2</v>
      </c>
      <c r="AD116" s="162">
        <v>3.5679180999999997E-2</v>
      </c>
      <c r="AE116" s="162">
        <v>3.5557294000000003E-2</v>
      </c>
    </row>
    <row r="117" spans="1:31" ht="15" x14ac:dyDescent="0.25">
      <c r="A117" s="169">
        <v>33329</v>
      </c>
      <c r="B117" s="162">
        <v>3.7570385999999997E-2</v>
      </c>
      <c r="C117" s="162">
        <v>3.8334965999999998E-2</v>
      </c>
      <c r="D117" s="162">
        <v>3.8524605000000003E-2</v>
      </c>
      <c r="E117" s="162">
        <v>3.8528589000000002E-2</v>
      </c>
      <c r="F117" s="162">
        <v>3.8447069E-2</v>
      </c>
      <c r="G117" s="162">
        <v>3.8320481000000003E-2</v>
      </c>
      <c r="H117" s="162">
        <v>3.8168975000000001E-2</v>
      </c>
      <c r="I117" s="162">
        <v>3.8003734999999997E-2</v>
      </c>
      <c r="J117" s="162">
        <v>3.7831376E-2</v>
      </c>
      <c r="K117" s="162">
        <v>3.7655984000000003E-2</v>
      </c>
      <c r="L117" s="162">
        <v>3.7480155000000001E-2</v>
      </c>
      <c r="M117" s="162">
        <v>3.7305576E-2</v>
      </c>
      <c r="N117" s="162">
        <v>3.7133350000000002E-2</v>
      </c>
      <c r="O117" s="162">
        <v>3.6964205999999999E-2</v>
      </c>
      <c r="P117" s="162">
        <v>3.6798618999999998E-2</v>
      </c>
      <c r="Q117" s="162">
        <v>3.6636889999999998E-2</v>
      </c>
      <c r="R117" s="162">
        <v>3.6479201000000003E-2</v>
      </c>
      <c r="S117" s="162">
        <v>3.6325650000000001E-2</v>
      </c>
      <c r="T117" s="162">
        <v>3.6176275000000001E-2</v>
      </c>
      <c r="U117" s="162">
        <v>3.6031068999999999E-2</v>
      </c>
      <c r="V117" s="162">
        <v>3.5889996E-2</v>
      </c>
      <c r="W117" s="162">
        <v>3.5752996000000002E-2</v>
      </c>
      <c r="X117" s="162">
        <v>3.5619994000000002E-2</v>
      </c>
      <c r="Y117" s="162">
        <v>3.5490903999999997E-2</v>
      </c>
      <c r="Z117" s="162">
        <v>3.5365631000000002E-2</v>
      </c>
      <c r="AA117" s="162">
        <v>3.5244076999999999E-2</v>
      </c>
      <c r="AB117" s="162">
        <v>3.5126138000000001E-2</v>
      </c>
      <c r="AC117" s="162">
        <v>3.5011711000000001E-2</v>
      </c>
      <c r="AD117" s="162">
        <v>3.4900688999999999E-2</v>
      </c>
      <c r="AE117" s="162">
        <v>3.4792969999999999E-2</v>
      </c>
    </row>
    <row r="118" spans="1:31" ht="15" x14ac:dyDescent="0.25">
      <c r="A118" s="169">
        <v>33359</v>
      </c>
      <c r="B118" s="162">
        <v>3.6422550999999997E-2</v>
      </c>
      <c r="C118" s="162">
        <v>3.7555982000000002E-2</v>
      </c>
      <c r="D118" s="162">
        <v>3.8043712E-2</v>
      </c>
      <c r="E118" s="162">
        <v>3.8256877000000002E-2</v>
      </c>
      <c r="F118" s="162">
        <v>3.8320852000000002E-2</v>
      </c>
      <c r="G118" s="162">
        <v>3.8296731000000001E-2</v>
      </c>
      <c r="H118" s="162">
        <v>3.8218591000000003E-2</v>
      </c>
      <c r="I118" s="162">
        <v>3.8106719999999997E-2</v>
      </c>
      <c r="J118" s="162">
        <v>3.7973708000000002E-2</v>
      </c>
      <c r="K118" s="162">
        <v>3.7827617000000001E-2</v>
      </c>
      <c r="L118" s="162">
        <v>3.7673743000000003E-2</v>
      </c>
      <c r="M118" s="162">
        <v>3.7515644000000001E-2</v>
      </c>
      <c r="N118" s="162">
        <v>3.735575E-2</v>
      </c>
      <c r="O118" s="162">
        <v>3.7195747000000001E-2</v>
      </c>
      <c r="P118" s="162">
        <v>3.7036815000000001E-2</v>
      </c>
      <c r="Q118" s="162">
        <v>3.6879782E-2</v>
      </c>
      <c r="R118" s="162">
        <v>3.6725235000000002E-2</v>
      </c>
      <c r="S118" s="162">
        <v>3.6573580000000001E-2</v>
      </c>
      <c r="T118" s="162">
        <v>3.6425098000000003E-2</v>
      </c>
      <c r="U118" s="162">
        <v>3.6279974E-2</v>
      </c>
      <c r="V118" s="162">
        <v>3.6138324999999999E-2</v>
      </c>
      <c r="W118" s="162">
        <v>3.6000215000000002E-2</v>
      </c>
      <c r="X118" s="162">
        <v>3.5865670000000002E-2</v>
      </c>
      <c r="Y118" s="162">
        <v>3.5734684000000003E-2</v>
      </c>
      <c r="Z118" s="162">
        <v>3.5607231000000003E-2</v>
      </c>
      <c r="AA118" s="162">
        <v>3.5483266999999999E-2</v>
      </c>
      <c r="AB118" s="162">
        <v>3.5362735999999999E-2</v>
      </c>
      <c r="AC118" s="162">
        <v>3.5245572000000003E-2</v>
      </c>
      <c r="AD118" s="162">
        <v>3.5131703E-2</v>
      </c>
      <c r="AE118" s="162">
        <v>3.5021050999999997E-2</v>
      </c>
    </row>
    <row r="119" spans="1:31" ht="15" x14ac:dyDescent="0.25">
      <c r="A119" s="169">
        <v>33390</v>
      </c>
      <c r="B119" s="162">
        <v>3.5765848000000003E-2</v>
      </c>
      <c r="C119" s="162">
        <v>3.757891E-2</v>
      </c>
      <c r="D119" s="162">
        <v>3.8392256E-2</v>
      </c>
      <c r="E119" s="162">
        <v>3.8793545999999998E-2</v>
      </c>
      <c r="F119" s="162">
        <v>3.8973419000000002E-2</v>
      </c>
      <c r="G119" s="162">
        <v>3.9022474000000001E-2</v>
      </c>
      <c r="H119" s="162">
        <v>3.8990609000000002E-2</v>
      </c>
      <c r="I119" s="162">
        <v>3.8907353999999998E-2</v>
      </c>
      <c r="J119" s="162">
        <v>3.8790993000000003E-2</v>
      </c>
      <c r="K119" s="162">
        <v>3.8653239999999998E-2</v>
      </c>
      <c r="L119" s="162">
        <v>3.8501815000000002E-2</v>
      </c>
      <c r="M119" s="162">
        <v>3.8341923E-2</v>
      </c>
      <c r="N119" s="162">
        <v>3.8177149000000001E-2</v>
      </c>
      <c r="O119" s="162">
        <v>3.8010001000000002E-2</v>
      </c>
      <c r="P119" s="162">
        <v>3.7842259000000003E-2</v>
      </c>
      <c r="Q119" s="162">
        <v>3.7675198E-2</v>
      </c>
      <c r="R119" s="162">
        <v>3.7509734000000003E-2</v>
      </c>
      <c r="S119" s="162">
        <v>3.7346531000000002E-2</v>
      </c>
      <c r="T119" s="162">
        <v>3.7186060999999999E-2</v>
      </c>
      <c r="U119" s="162">
        <v>3.7028664000000003E-2</v>
      </c>
      <c r="V119" s="162">
        <v>3.6874573000000001E-2</v>
      </c>
      <c r="W119" s="162">
        <v>3.6723945000000001E-2</v>
      </c>
      <c r="X119" s="162">
        <v>3.6576878E-2</v>
      </c>
      <c r="Y119" s="162">
        <v>3.6433424999999998E-2</v>
      </c>
      <c r="Z119" s="162">
        <v>3.6293604E-2</v>
      </c>
      <c r="AA119" s="162">
        <v>3.6157408000000002E-2</v>
      </c>
      <c r="AB119" s="162">
        <v>3.6024806999999999E-2</v>
      </c>
      <c r="AC119" s="162">
        <v>3.5895757E-2</v>
      </c>
      <c r="AD119" s="162">
        <v>3.5770203E-2</v>
      </c>
      <c r="AE119" s="162">
        <v>3.5648079999999999E-2</v>
      </c>
    </row>
    <row r="120" spans="1:31" ht="15" x14ac:dyDescent="0.25">
      <c r="A120" s="169">
        <v>33420</v>
      </c>
      <c r="B120" s="162">
        <v>3.8492682E-2</v>
      </c>
      <c r="C120" s="162">
        <v>3.9201465999999997E-2</v>
      </c>
      <c r="D120" s="162">
        <v>3.9518941000000002E-2</v>
      </c>
      <c r="E120" s="162">
        <v>3.9630946E-2</v>
      </c>
      <c r="F120" s="162">
        <v>3.9622366999999999E-2</v>
      </c>
      <c r="G120" s="162">
        <v>3.9540617E-2</v>
      </c>
      <c r="H120" s="162">
        <v>3.9413841999999998E-2</v>
      </c>
      <c r="I120" s="162">
        <v>3.9259326999999997E-2</v>
      </c>
      <c r="J120" s="162">
        <v>3.9087971999999999E-2</v>
      </c>
      <c r="K120" s="162">
        <v>3.8906802999999997E-2</v>
      </c>
      <c r="L120" s="162">
        <v>3.8720445999999999E-2</v>
      </c>
      <c r="M120" s="162">
        <v>3.8531998999999997E-2</v>
      </c>
      <c r="N120" s="162">
        <v>3.8343566000000003E-2</v>
      </c>
      <c r="O120" s="162">
        <v>3.8156587999999998E-2</v>
      </c>
      <c r="P120" s="162">
        <v>3.7972061000000001E-2</v>
      </c>
      <c r="Q120" s="162">
        <v>3.7790668999999999E-2</v>
      </c>
      <c r="R120" s="162">
        <v>3.7612879000000002E-2</v>
      </c>
      <c r="S120" s="162">
        <v>3.7439002999999998E-2</v>
      </c>
      <c r="T120" s="162">
        <v>3.7269240000000002E-2</v>
      </c>
      <c r="U120" s="162">
        <v>3.7103707E-2</v>
      </c>
      <c r="V120" s="162">
        <v>3.6942461000000003E-2</v>
      </c>
      <c r="W120" s="162">
        <v>3.6785515999999997E-2</v>
      </c>
      <c r="X120" s="162">
        <v>3.6632849000000002E-2</v>
      </c>
      <c r="Y120" s="162">
        <v>3.6484414999999999E-2</v>
      </c>
      <c r="Z120" s="162">
        <v>3.6340151000000001E-2</v>
      </c>
      <c r="AA120" s="162">
        <v>3.6199978000000001E-2</v>
      </c>
      <c r="AB120" s="162">
        <v>3.6063811000000001E-2</v>
      </c>
      <c r="AC120" s="162">
        <v>3.5931553999999997E-2</v>
      </c>
      <c r="AD120" s="162">
        <v>3.5803109E-2</v>
      </c>
      <c r="AE120" s="162">
        <v>3.5678374999999998E-2</v>
      </c>
    </row>
    <row r="121" spans="1:31" ht="15" x14ac:dyDescent="0.25">
      <c r="A121" s="169">
        <v>33451</v>
      </c>
      <c r="B121" s="162">
        <v>3.7712020999999998E-2</v>
      </c>
      <c r="C121" s="162">
        <v>3.8546876000000001E-2</v>
      </c>
      <c r="D121" s="162">
        <v>3.8947135000000001E-2</v>
      </c>
      <c r="E121" s="162">
        <v>3.9117325000000001E-2</v>
      </c>
      <c r="F121" s="162">
        <v>3.9151705000000002E-2</v>
      </c>
      <c r="G121" s="162">
        <v>3.9103060000000002E-2</v>
      </c>
      <c r="H121" s="162">
        <v>3.9002773999999997E-2</v>
      </c>
      <c r="I121" s="162">
        <v>3.8870150999999999E-2</v>
      </c>
      <c r="J121" s="162">
        <v>3.8717382000000002E-2</v>
      </c>
      <c r="K121" s="162">
        <v>3.8552348E-2</v>
      </c>
      <c r="L121" s="162">
        <v>3.8380255000000002E-2</v>
      </c>
      <c r="M121" s="162">
        <v>3.8204602999999997E-2</v>
      </c>
      <c r="N121" s="162">
        <v>3.8027783000000003E-2</v>
      </c>
      <c r="O121" s="162">
        <v>3.7851449000000002E-2</v>
      </c>
      <c r="P121" s="162">
        <v>3.7676753E-2</v>
      </c>
      <c r="Q121" s="162">
        <v>3.7504500000000003E-2</v>
      </c>
      <c r="R121" s="162">
        <v>3.7335252999999999E-2</v>
      </c>
      <c r="S121" s="162">
        <v>3.7169396E-2</v>
      </c>
      <c r="T121" s="162">
        <v>3.7007191000000002E-2</v>
      </c>
      <c r="U121" s="162">
        <v>3.6848803999999999E-2</v>
      </c>
      <c r="V121" s="162">
        <v>3.6694333000000003E-2</v>
      </c>
      <c r="W121" s="162">
        <v>3.6543824000000003E-2</v>
      </c>
      <c r="X121" s="162">
        <v>3.6397287E-2</v>
      </c>
      <c r="Y121" s="162">
        <v>3.6254701E-2</v>
      </c>
      <c r="Z121" s="162">
        <v>3.6116023999999997E-2</v>
      </c>
      <c r="AA121" s="162">
        <v>3.5981197999999999E-2</v>
      </c>
      <c r="AB121" s="162">
        <v>3.5850152000000003E-2</v>
      </c>
      <c r="AC121" s="162">
        <v>3.5722808000000002E-2</v>
      </c>
      <c r="AD121" s="162">
        <v>3.5599080999999998E-2</v>
      </c>
      <c r="AE121" s="162">
        <v>3.5478879999999997E-2</v>
      </c>
    </row>
    <row r="122" spans="1:31" ht="15" x14ac:dyDescent="0.25">
      <c r="A122" s="169">
        <v>33482</v>
      </c>
      <c r="B122" s="162">
        <v>3.5858551000000002E-2</v>
      </c>
      <c r="C122" s="162">
        <v>3.675809E-2</v>
      </c>
      <c r="D122" s="162">
        <v>3.7151851999999999E-2</v>
      </c>
      <c r="E122" s="162">
        <v>3.7320915000000003E-2</v>
      </c>
      <c r="F122" s="162">
        <v>3.7365516000000001E-2</v>
      </c>
      <c r="G122" s="162">
        <v>3.7336025000000002E-2</v>
      </c>
      <c r="H122" s="162">
        <v>3.7260977000000001E-2</v>
      </c>
      <c r="I122" s="162">
        <v>3.7157501000000003E-2</v>
      </c>
      <c r="J122" s="162">
        <v>3.7036272000000002E-2</v>
      </c>
      <c r="K122" s="162">
        <v>3.6904141000000001E-2</v>
      </c>
      <c r="L122" s="162">
        <v>3.6765615000000001E-2</v>
      </c>
      <c r="M122" s="162">
        <v>3.6623720999999998E-2</v>
      </c>
      <c r="N122" s="162">
        <v>3.6480525999999999E-2</v>
      </c>
      <c r="O122" s="162">
        <v>3.6337460000000002E-2</v>
      </c>
      <c r="P122" s="162">
        <v>3.6195523E-2</v>
      </c>
      <c r="Q122" s="162">
        <v>3.6055416E-2</v>
      </c>
      <c r="R122" s="162">
        <v>3.5917630999999998E-2</v>
      </c>
      <c r="S122" s="162">
        <v>3.5782508999999997E-2</v>
      </c>
      <c r="T122" s="162">
        <v>3.5650281999999998E-2</v>
      </c>
      <c r="U122" s="162">
        <v>3.5521101999999999E-2</v>
      </c>
      <c r="V122" s="162">
        <v>3.5395060999999998E-2</v>
      </c>
      <c r="W122" s="162">
        <v>3.5272207999999999E-2</v>
      </c>
      <c r="X122" s="162">
        <v>3.5152559E-2</v>
      </c>
      <c r="Y122" s="162">
        <v>3.5036102E-2</v>
      </c>
      <c r="Z122" s="162">
        <v>3.4922810999999998E-2</v>
      </c>
      <c r="AA122" s="162">
        <v>3.4812641999999998E-2</v>
      </c>
      <c r="AB122" s="162">
        <v>3.470554E-2</v>
      </c>
      <c r="AC122" s="162">
        <v>3.4601447E-2</v>
      </c>
      <c r="AD122" s="162">
        <v>3.4500293000000001E-2</v>
      </c>
      <c r="AE122" s="162">
        <v>3.4402009999999997E-2</v>
      </c>
    </row>
    <row r="123" spans="1:31" ht="15" x14ac:dyDescent="0.25">
      <c r="A123" s="169">
        <v>33512</v>
      </c>
      <c r="B123" s="162">
        <v>3.5977558E-2</v>
      </c>
      <c r="C123" s="162">
        <v>3.6154615000000001E-2</v>
      </c>
      <c r="D123" s="162">
        <v>3.6312126E-2</v>
      </c>
      <c r="E123" s="162">
        <v>3.6377211999999999E-2</v>
      </c>
      <c r="F123" s="162">
        <v>3.6371727E-2</v>
      </c>
      <c r="G123" s="162">
        <v>3.6319134000000003E-2</v>
      </c>
      <c r="H123" s="162">
        <v>3.6236168999999999E-2</v>
      </c>
      <c r="I123" s="162">
        <v>3.6133960999999999E-2</v>
      </c>
      <c r="J123" s="162">
        <v>3.6019819000000002E-2</v>
      </c>
      <c r="K123" s="162">
        <v>3.5898569999999998E-2</v>
      </c>
      <c r="L123" s="162">
        <v>3.5773435999999999E-2</v>
      </c>
      <c r="M123" s="162">
        <v>3.5646595000000003E-2</v>
      </c>
      <c r="N123" s="162">
        <v>3.5519536999999997E-2</v>
      </c>
      <c r="O123" s="162">
        <v>3.5393289000000001E-2</v>
      </c>
      <c r="P123" s="162">
        <v>3.5268563000000003E-2</v>
      </c>
      <c r="Q123" s="162">
        <v>3.5145851999999998E-2</v>
      </c>
      <c r="R123" s="162">
        <v>3.5025494999999997E-2</v>
      </c>
      <c r="S123" s="162">
        <v>3.4907721000000003E-2</v>
      </c>
      <c r="T123" s="162">
        <v>3.4792679E-2</v>
      </c>
      <c r="U123" s="162">
        <v>3.4680458999999997E-2</v>
      </c>
      <c r="V123" s="162">
        <v>3.4571108000000003E-2</v>
      </c>
      <c r="W123" s="162">
        <v>3.4464641999999997E-2</v>
      </c>
      <c r="X123" s="162">
        <v>3.4361052000000003E-2</v>
      </c>
      <c r="Y123" s="162">
        <v>3.4260313000000001E-2</v>
      </c>
      <c r="Z123" s="162">
        <v>3.4162382999999998E-2</v>
      </c>
      <c r="AA123" s="162">
        <v>3.4067214999999998E-2</v>
      </c>
      <c r="AB123" s="162">
        <v>3.3974751999999997E-2</v>
      </c>
      <c r="AC123" s="162">
        <v>3.3884932E-2</v>
      </c>
      <c r="AD123" s="162">
        <v>3.3797689999999998E-2</v>
      </c>
      <c r="AE123" s="162">
        <v>3.3712959000000001E-2</v>
      </c>
    </row>
    <row r="124" spans="1:31" ht="15" x14ac:dyDescent="0.25">
      <c r="A124" s="169">
        <v>33543</v>
      </c>
      <c r="B124" s="162">
        <v>3.4862802999999998E-2</v>
      </c>
      <c r="C124" s="162">
        <v>3.5323927999999997E-2</v>
      </c>
      <c r="D124" s="162">
        <v>3.5627889000000003E-2</v>
      </c>
      <c r="E124" s="162">
        <v>3.5786055999999997E-2</v>
      </c>
      <c r="F124" s="162">
        <v>3.5845422000000002E-2</v>
      </c>
      <c r="G124" s="162">
        <v>3.5840741000000002E-2</v>
      </c>
      <c r="H124" s="162">
        <v>3.5794792999999998E-2</v>
      </c>
      <c r="I124" s="162">
        <v>3.5722235999999997E-2</v>
      </c>
      <c r="J124" s="162">
        <v>3.5632562E-2</v>
      </c>
      <c r="K124" s="162">
        <v>3.5532003999999999E-2</v>
      </c>
      <c r="L124" s="162">
        <v>3.5424724999999997E-2</v>
      </c>
      <c r="M124" s="162">
        <v>3.5313549999999999E-2</v>
      </c>
      <c r="N124" s="162">
        <v>3.5200427999999999E-2</v>
      </c>
      <c r="O124" s="162">
        <v>3.5086719000000002E-2</v>
      </c>
      <c r="P124" s="162">
        <v>3.4973382999999997E-2</v>
      </c>
      <c r="Q124" s="162">
        <v>3.4861100999999999E-2</v>
      </c>
      <c r="R124" s="162">
        <v>3.4750358000000002E-2</v>
      </c>
      <c r="S124" s="162">
        <v>3.4641497E-2</v>
      </c>
      <c r="T124" s="162">
        <v>3.4534758999999998E-2</v>
      </c>
      <c r="U124" s="162">
        <v>3.4430307E-2</v>
      </c>
      <c r="V124" s="162">
        <v>3.4328250999999997E-2</v>
      </c>
      <c r="W124" s="162">
        <v>3.4228658000000002E-2</v>
      </c>
      <c r="X124" s="162">
        <v>3.4131558999999999E-2</v>
      </c>
      <c r="Y124" s="162">
        <v>3.4036967000000001E-2</v>
      </c>
      <c r="Z124" s="162">
        <v>3.3944872000000001E-2</v>
      </c>
      <c r="AA124" s="162">
        <v>3.3855252000000002E-2</v>
      </c>
      <c r="AB124" s="162">
        <v>3.3768073000000003E-2</v>
      </c>
      <c r="AC124" s="162">
        <v>3.3683295000000002E-2</v>
      </c>
      <c r="AD124" s="162">
        <v>3.3600870999999997E-2</v>
      </c>
      <c r="AE124" s="162">
        <v>3.3520749000000002E-2</v>
      </c>
    </row>
    <row r="125" spans="1:31" ht="15" x14ac:dyDescent="0.25">
      <c r="A125" s="169">
        <v>33573</v>
      </c>
      <c r="B125" s="162">
        <v>3.5525591000000002E-2</v>
      </c>
      <c r="C125" s="162">
        <v>3.5250056000000002E-2</v>
      </c>
      <c r="D125" s="162">
        <v>3.5303867000000003E-2</v>
      </c>
      <c r="E125" s="162">
        <v>3.5344549000000003E-2</v>
      </c>
      <c r="F125" s="162">
        <v>3.5340725000000003E-2</v>
      </c>
      <c r="G125" s="162">
        <v>3.5300255000000003E-2</v>
      </c>
      <c r="H125" s="162">
        <v>3.5234119000000001E-2</v>
      </c>
      <c r="I125" s="162">
        <v>3.5150969999999997E-2</v>
      </c>
      <c r="J125" s="162">
        <v>3.5056924000000003E-2</v>
      </c>
      <c r="K125" s="162">
        <v>3.4956177999999997E-2</v>
      </c>
      <c r="L125" s="162">
        <v>3.4851597999999998E-2</v>
      </c>
      <c r="M125" s="162">
        <v>3.4745150000000002E-2</v>
      </c>
      <c r="N125" s="162">
        <v>3.4638189E-2</v>
      </c>
      <c r="O125" s="162">
        <v>3.4531661999999998E-2</v>
      </c>
      <c r="P125" s="162">
        <v>3.4426226999999997E-2</v>
      </c>
      <c r="Q125" s="162">
        <v>3.4322343999999998E-2</v>
      </c>
      <c r="R125" s="162">
        <v>3.4220335999999997E-2</v>
      </c>
      <c r="S125" s="162">
        <v>3.4120419999999999E-2</v>
      </c>
      <c r="T125" s="162">
        <v>3.4022744000000001E-2</v>
      </c>
      <c r="U125" s="162">
        <v>3.3927398999999997E-2</v>
      </c>
      <c r="V125" s="162">
        <v>3.3834438000000001E-2</v>
      </c>
      <c r="W125" s="162">
        <v>3.3743885000000001E-2</v>
      </c>
      <c r="X125" s="162">
        <v>3.3655740000000003E-2</v>
      </c>
      <c r="Y125" s="162">
        <v>3.3569988000000002E-2</v>
      </c>
      <c r="Z125" s="162">
        <v>3.3486600999999998E-2</v>
      </c>
      <c r="AA125" s="162">
        <v>3.3405540999999997E-2</v>
      </c>
      <c r="AB125" s="162">
        <v>3.3326764000000002E-2</v>
      </c>
      <c r="AC125" s="162">
        <v>3.3250222000000003E-2</v>
      </c>
      <c r="AD125" s="162">
        <v>3.3175861000000001E-2</v>
      </c>
      <c r="AE125" s="162">
        <v>3.3103625999999997E-2</v>
      </c>
    </row>
    <row r="126" spans="1:31" ht="15" x14ac:dyDescent="0.25">
      <c r="A126" s="169">
        <v>33604</v>
      </c>
      <c r="B126" s="162">
        <v>3.2724392999999997E-2</v>
      </c>
      <c r="C126" s="162">
        <v>3.3072240000000003E-2</v>
      </c>
      <c r="D126" s="162">
        <v>3.3405654E-2</v>
      </c>
      <c r="E126" s="162">
        <v>3.3618026000000002E-2</v>
      </c>
      <c r="F126" s="162">
        <v>3.3735655000000003E-2</v>
      </c>
      <c r="G126" s="162">
        <v>3.3788424999999997E-2</v>
      </c>
      <c r="H126" s="162">
        <v>3.3797900999999998E-2</v>
      </c>
      <c r="I126" s="162">
        <v>3.3778520999999999E-2</v>
      </c>
      <c r="J126" s="162">
        <v>3.373984E-2</v>
      </c>
      <c r="K126" s="162">
        <v>3.3688216999999999E-2</v>
      </c>
      <c r="L126" s="162">
        <v>3.3627951000000003E-2</v>
      </c>
      <c r="M126" s="162">
        <v>3.3561987000000001E-2</v>
      </c>
      <c r="N126" s="162">
        <v>3.3492382000000001E-2</v>
      </c>
      <c r="O126" s="162">
        <v>3.3420590999999999E-2</v>
      </c>
      <c r="P126" s="162">
        <v>3.3347657000000003E-2</v>
      </c>
      <c r="Q126" s="162">
        <v>3.3274338000000001E-2</v>
      </c>
      <c r="R126" s="162">
        <v>3.3201187E-2</v>
      </c>
      <c r="S126" s="162">
        <v>3.3128610000000003E-2</v>
      </c>
      <c r="T126" s="162">
        <v>3.3056905999999997E-2</v>
      </c>
      <c r="U126" s="162">
        <v>3.2986293999999999E-2</v>
      </c>
      <c r="V126" s="162">
        <v>3.2916933000000002E-2</v>
      </c>
      <c r="W126" s="162">
        <v>3.2848938000000001E-2</v>
      </c>
      <c r="X126" s="162">
        <v>3.2782388000000003E-2</v>
      </c>
      <c r="Y126" s="162">
        <v>3.2717335E-2</v>
      </c>
      <c r="Z126" s="162">
        <v>3.2653811999999997E-2</v>
      </c>
      <c r="AA126" s="162">
        <v>3.2591834E-2</v>
      </c>
      <c r="AB126" s="162">
        <v>3.2531404999999999E-2</v>
      </c>
      <c r="AC126" s="162">
        <v>3.2472519999999998E-2</v>
      </c>
      <c r="AD126" s="162">
        <v>3.2415164000000003E-2</v>
      </c>
      <c r="AE126" s="162">
        <v>3.2359316999999999E-2</v>
      </c>
    </row>
    <row r="127" spans="1:31" ht="15" x14ac:dyDescent="0.25">
      <c r="A127" s="169">
        <v>33635</v>
      </c>
      <c r="B127" s="162">
        <v>3.3409543999999999E-2</v>
      </c>
      <c r="C127" s="162">
        <v>3.4413435999999999E-2</v>
      </c>
      <c r="D127" s="162">
        <v>3.5087154000000002E-2</v>
      </c>
      <c r="E127" s="162">
        <v>3.5493787999999998E-2</v>
      </c>
      <c r="F127" s="162">
        <v>3.5722919999999998E-2</v>
      </c>
      <c r="G127" s="162">
        <v>3.5836677999999997E-2</v>
      </c>
      <c r="H127" s="162">
        <v>3.5875022999999999E-2</v>
      </c>
      <c r="I127" s="162">
        <v>3.58635E-2</v>
      </c>
      <c r="J127" s="162">
        <v>3.5818629999999997E-2</v>
      </c>
      <c r="K127" s="162">
        <v>3.5751286E-2</v>
      </c>
      <c r="L127" s="162">
        <v>3.5668762999999999E-2</v>
      </c>
      <c r="M127" s="162">
        <v>3.5576051999999997E-2</v>
      </c>
      <c r="N127" s="162">
        <v>3.5476630000000002E-2</v>
      </c>
      <c r="O127" s="162">
        <v>3.5372962000000001E-2</v>
      </c>
      <c r="P127" s="162">
        <v>3.5266820999999997E-2</v>
      </c>
      <c r="Q127" s="162">
        <v>3.5159493999999999E-2</v>
      </c>
      <c r="R127" s="162">
        <v>3.5051930000000002E-2</v>
      </c>
      <c r="S127" s="162">
        <v>3.4944828999999997E-2</v>
      </c>
      <c r="T127" s="162">
        <v>3.4838709000000002E-2</v>
      </c>
      <c r="U127" s="162">
        <v>3.4733956000000003E-2</v>
      </c>
      <c r="V127" s="162">
        <v>3.4630855000000002E-2</v>
      </c>
      <c r="W127" s="162">
        <v>3.4529613000000001E-2</v>
      </c>
      <c r="X127" s="162">
        <v>3.4430377999999998E-2</v>
      </c>
      <c r="Y127" s="162">
        <v>3.4333255999999999E-2</v>
      </c>
      <c r="Z127" s="162">
        <v>3.4238314999999998E-2</v>
      </c>
      <c r="AA127" s="162">
        <v>3.4145596E-2</v>
      </c>
      <c r="AB127" s="162">
        <v>3.4055118000000002E-2</v>
      </c>
      <c r="AC127" s="162">
        <v>3.3966885000000002E-2</v>
      </c>
      <c r="AD127" s="162">
        <v>3.3880885999999999E-2</v>
      </c>
      <c r="AE127" s="162">
        <v>3.3797101000000003E-2</v>
      </c>
    </row>
    <row r="128" spans="1:31" ht="15" x14ac:dyDescent="0.25">
      <c r="A128" s="169">
        <v>33664</v>
      </c>
      <c r="B128" s="162">
        <v>3.5870623999999997E-2</v>
      </c>
      <c r="C128" s="162">
        <v>3.5917605999999998E-2</v>
      </c>
      <c r="D128" s="162">
        <v>3.6173499999999997E-2</v>
      </c>
      <c r="E128" s="162">
        <v>3.6338723000000003E-2</v>
      </c>
      <c r="F128" s="162">
        <v>3.6410505000000003E-2</v>
      </c>
      <c r="G128" s="162">
        <v>3.6414334E-2</v>
      </c>
      <c r="H128" s="162">
        <v>3.6372073999999997E-2</v>
      </c>
      <c r="I128" s="162">
        <v>3.6299219000000001E-2</v>
      </c>
      <c r="J128" s="162">
        <v>3.6206268999999999E-2</v>
      </c>
      <c r="K128" s="162">
        <v>3.6100297000000003E-2</v>
      </c>
      <c r="L128" s="162">
        <v>3.5986097000000002E-2</v>
      </c>
      <c r="M128" s="162">
        <v>3.5866957999999997E-2</v>
      </c>
      <c r="N128" s="162">
        <v>3.5745160999999998E-2</v>
      </c>
      <c r="O128" s="162">
        <v>3.5622307999999998E-2</v>
      </c>
      <c r="P128" s="162">
        <v>3.5499537999999997E-2</v>
      </c>
      <c r="Q128" s="162">
        <v>3.5377659999999998E-2</v>
      </c>
      <c r="R128" s="162">
        <v>3.5257256000000001E-2</v>
      </c>
      <c r="S128" s="162">
        <v>3.5138741000000001E-2</v>
      </c>
      <c r="T128" s="162">
        <v>3.5022409999999997E-2</v>
      </c>
      <c r="U128" s="162">
        <v>3.4908466999999999E-2</v>
      </c>
      <c r="V128" s="162">
        <v>3.4797051000000002E-2</v>
      </c>
      <c r="W128" s="162">
        <v>3.4688251000000003E-2</v>
      </c>
      <c r="X128" s="162">
        <v>3.4582116000000003E-2</v>
      </c>
      <c r="Y128" s="162">
        <v>3.4478667999999997E-2</v>
      </c>
      <c r="Z128" s="162">
        <v>3.4377906999999999E-2</v>
      </c>
      <c r="AA128" s="162">
        <v>3.4279815999999998E-2</v>
      </c>
      <c r="AB128" s="162">
        <v>3.4184364000000002E-2</v>
      </c>
      <c r="AC128" s="162">
        <v>3.4091512999999997E-2</v>
      </c>
      <c r="AD128" s="162">
        <v>3.4001214000000002E-2</v>
      </c>
      <c r="AE128" s="162">
        <v>3.3913416000000002E-2</v>
      </c>
    </row>
    <row r="129" spans="1:31" ht="15" x14ac:dyDescent="0.25">
      <c r="A129" s="169">
        <v>33695</v>
      </c>
      <c r="B129" s="162">
        <v>3.3684802999999999E-2</v>
      </c>
      <c r="C129" s="162">
        <v>3.5054861999999999E-2</v>
      </c>
      <c r="D129" s="162">
        <v>3.5806699999999997E-2</v>
      </c>
      <c r="E129" s="162">
        <v>3.6228887000000001E-2</v>
      </c>
      <c r="F129" s="162">
        <v>3.6454318999999999E-2</v>
      </c>
      <c r="G129" s="162">
        <v>3.6557286000000001E-2</v>
      </c>
      <c r="H129" s="162">
        <v>3.6581981E-2</v>
      </c>
      <c r="I129" s="162">
        <v>3.6555644999999998E-2</v>
      </c>
      <c r="J129" s="162">
        <v>3.6495554999999999E-2</v>
      </c>
      <c r="K129" s="162">
        <v>3.6412949999999999E-2</v>
      </c>
      <c r="L129" s="162">
        <v>3.6315317E-2</v>
      </c>
      <c r="M129" s="162">
        <v>3.6207753000000002E-2</v>
      </c>
      <c r="N129" s="162">
        <v>3.6093795999999997E-2</v>
      </c>
      <c r="O129" s="162">
        <v>3.5975944000000003E-2</v>
      </c>
      <c r="P129" s="162">
        <v>3.5855986999999999E-2</v>
      </c>
      <c r="Q129" s="162">
        <v>3.5735224000000003E-2</v>
      </c>
      <c r="R129" s="162">
        <v>3.5614605000000001E-2</v>
      </c>
      <c r="S129" s="162">
        <v>3.5494827999999999E-2</v>
      </c>
      <c r="T129" s="162">
        <v>3.5376406999999999E-2</v>
      </c>
      <c r="U129" s="162">
        <v>3.5259722E-2</v>
      </c>
      <c r="V129" s="162">
        <v>3.5145047999999998E-2</v>
      </c>
      <c r="W129" s="162">
        <v>3.5032585999999998E-2</v>
      </c>
      <c r="X129" s="162">
        <v>3.4922474000000002E-2</v>
      </c>
      <c r="Y129" s="162">
        <v>3.4814805999999997E-2</v>
      </c>
      <c r="Z129" s="162">
        <v>3.4709641999999999E-2</v>
      </c>
      <c r="AA129" s="162">
        <v>3.4607012999999999E-2</v>
      </c>
      <c r="AB129" s="162">
        <v>3.4506927999999999E-2</v>
      </c>
      <c r="AC129" s="162">
        <v>3.4409381000000003E-2</v>
      </c>
      <c r="AD129" s="162">
        <v>3.4314351E-2</v>
      </c>
      <c r="AE129" s="162">
        <v>3.4221808999999999E-2</v>
      </c>
    </row>
    <row r="130" spans="1:31" ht="15" x14ac:dyDescent="0.25">
      <c r="A130" s="169">
        <v>33725</v>
      </c>
      <c r="B130" s="162">
        <v>3.4097229E-2</v>
      </c>
      <c r="C130" s="162">
        <v>3.5191610999999998E-2</v>
      </c>
      <c r="D130" s="162">
        <v>3.5954158999999999E-2</v>
      </c>
      <c r="E130" s="162">
        <v>3.6418593999999999E-2</v>
      </c>
      <c r="F130" s="162">
        <v>3.6681125000000002E-2</v>
      </c>
      <c r="G130" s="162">
        <v>3.6811536999999998E-2</v>
      </c>
      <c r="H130" s="162">
        <v>3.6855322000000003E-2</v>
      </c>
      <c r="I130" s="162">
        <v>3.6841733000000002E-2</v>
      </c>
      <c r="J130" s="162">
        <v>3.6789743999999999E-2</v>
      </c>
      <c r="K130" s="162">
        <v>3.6711863999999997E-2</v>
      </c>
      <c r="L130" s="162">
        <v>3.6616493999999999E-2</v>
      </c>
      <c r="M130" s="162">
        <v>3.6509383999999999E-2</v>
      </c>
      <c r="N130" s="162">
        <v>3.6394543000000001E-2</v>
      </c>
      <c r="O130" s="162">
        <v>3.6274811999999997E-2</v>
      </c>
      <c r="P130" s="162">
        <v>3.6152232999999999E-2</v>
      </c>
      <c r="Q130" s="162">
        <v>3.6028294000000002E-2</v>
      </c>
      <c r="R130" s="162">
        <v>3.5904086000000002E-2</v>
      </c>
      <c r="S130" s="162">
        <v>3.5780417000000002E-2</v>
      </c>
      <c r="T130" s="162">
        <v>3.5657885E-2</v>
      </c>
      <c r="U130" s="162">
        <v>3.5536933999999999E-2</v>
      </c>
      <c r="V130" s="162">
        <v>3.5417891999999999E-2</v>
      </c>
      <c r="W130" s="162">
        <v>3.5300999E-2</v>
      </c>
      <c r="X130" s="162">
        <v>3.5186426E-2</v>
      </c>
      <c r="Y130" s="162">
        <v>3.5074292999999999E-2</v>
      </c>
      <c r="Z130" s="162">
        <v>3.4964678999999999E-2</v>
      </c>
      <c r="AA130" s="162">
        <v>3.4857632E-2</v>
      </c>
      <c r="AB130" s="162">
        <v>3.4753172999999998E-2</v>
      </c>
      <c r="AC130" s="162">
        <v>3.4651306E-2</v>
      </c>
      <c r="AD130" s="162">
        <v>3.4552020000000003E-2</v>
      </c>
      <c r="AE130" s="162">
        <v>3.4455289E-2</v>
      </c>
    </row>
    <row r="131" spans="1:31" ht="15" x14ac:dyDescent="0.25">
      <c r="A131" s="169">
        <v>33756</v>
      </c>
      <c r="B131" s="162">
        <v>3.5547336999999998E-2</v>
      </c>
      <c r="C131" s="162">
        <v>3.5542474999999997E-2</v>
      </c>
      <c r="D131" s="162">
        <v>3.5820801999999999E-2</v>
      </c>
      <c r="E131" s="162">
        <v>3.6013848000000001E-2</v>
      </c>
      <c r="F131" s="162">
        <v>3.6109769999999999E-2</v>
      </c>
      <c r="G131" s="162">
        <v>3.6133483000000001E-2</v>
      </c>
      <c r="H131" s="162">
        <v>3.6107643000000002E-2</v>
      </c>
      <c r="I131" s="162">
        <v>3.6048570000000002E-2</v>
      </c>
      <c r="J131" s="162">
        <v>3.596742E-2</v>
      </c>
      <c r="K131" s="162">
        <v>3.5871738E-2</v>
      </c>
      <c r="L131" s="162">
        <v>3.5766658999999999E-2</v>
      </c>
      <c r="M131" s="162">
        <v>3.5655714999999998E-2</v>
      </c>
      <c r="N131" s="162">
        <v>3.5541364999999998E-2</v>
      </c>
      <c r="O131" s="162">
        <v>3.5425343999999998E-2</v>
      </c>
      <c r="P131" s="162">
        <v>3.5308886999999997E-2</v>
      </c>
      <c r="Q131" s="162">
        <v>3.5192883000000001E-2</v>
      </c>
      <c r="R131" s="162">
        <v>3.5077971999999999E-2</v>
      </c>
      <c r="S131" s="162">
        <v>3.4964617000000003E-2</v>
      </c>
      <c r="T131" s="162">
        <v>3.4853149999999999E-2</v>
      </c>
      <c r="U131" s="162">
        <v>3.4743807000000002E-2</v>
      </c>
      <c r="V131" s="162">
        <v>3.4636753999999999E-2</v>
      </c>
      <c r="W131" s="162">
        <v>3.4532100000000003E-2</v>
      </c>
      <c r="X131" s="162">
        <v>3.4429914999999998E-2</v>
      </c>
      <c r="Y131" s="162">
        <v>3.4330237E-2</v>
      </c>
      <c r="Z131" s="162">
        <v>3.4233078E-2</v>
      </c>
      <c r="AA131" s="162">
        <v>3.4138434000000002E-2</v>
      </c>
      <c r="AB131" s="162">
        <v>3.4046286000000002E-2</v>
      </c>
      <c r="AC131" s="162">
        <v>3.3956604000000001E-2</v>
      </c>
      <c r="AD131" s="162">
        <v>3.3869348000000001E-2</v>
      </c>
      <c r="AE131" s="162">
        <v>3.3784475000000001E-2</v>
      </c>
    </row>
    <row r="132" spans="1:31" ht="15" x14ac:dyDescent="0.25">
      <c r="A132" s="169">
        <v>33786</v>
      </c>
      <c r="B132" s="162">
        <v>3.2800718999999999E-2</v>
      </c>
      <c r="C132" s="162">
        <v>3.3390634000000002E-2</v>
      </c>
      <c r="D132" s="162">
        <v>3.3899525E-2</v>
      </c>
      <c r="E132" s="162">
        <v>3.4226628000000002E-2</v>
      </c>
      <c r="F132" s="162">
        <v>3.4417602999999998E-2</v>
      </c>
      <c r="G132" s="162">
        <v>3.4516407999999998E-2</v>
      </c>
      <c r="H132" s="162">
        <v>3.4553790000000001E-2</v>
      </c>
      <c r="I132" s="162">
        <v>3.4550101E-2</v>
      </c>
      <c r="J132" s="162">
        <v>3.4518737000000001E-2</v>
      </c>
      <c r="K132" s="162">
        <v>3.4468602000000001E-2</v>
      </c>
      <c r="L132" s="162">
        <v>3.4405706000000001E-2</v>
      </c>
      <c r="M132" s="162">
        <v>3.4334177E-2</v>
      </c>
      <c r="N132" s="162">
        <v>3.42569E-2</v>
      </c>
      <c r="O132" s="162">
        <v>3.4175922999999997E-2</v>
      </c>
      <c r="P132" s="162">
        <v>3.4092721999999999E-2</v>
      </c>
      <c r="Q132" s="162">
        <v>3.4008372000000002E-2</v>
      </c>
      <c r="R132" s="162">
        <v>3.3923666999999998E-2</v>
      </c>
      <c r="S132" s="162">
        <v>3.3839191999999997E-2</v>
      </c>
      <c r="T132" s="162">
        <v>3.3755384999999999E-2</v>
      </c>
      <c r="U132" s="162">
        <v>3.3672569999999999E-2</v>
      </c>
      <c r="V132" s="162">
        <v>3.3590991000000001E-2</v>
      </c>
      <c r="W132" s="162">
        <v>3.3510823000000002E-2</v>
      </c>
      <c r="X132" s="162">
        <v>3.3432195999999997E-2</v>
      </c>
      <c r="Y132" s="162">
        <v>3.3355201000000001E-2</v>
      </c>
      <c r="Z132" s="162">
        <v>3.3279899000000002E-2</v>
      </c>
      <c r="AA132" s="162">
        <v>3.3206329E-2</v>
      </c>
      <c r="AB132" s="162">
        <v>3.3134511999999998E-2</v>
      </c>
      <c r="AC132" s="162">
        <v>3.3064454E-2</v>
      </c>
      <c r="AD132" s="162">
        <v>3.2996150000000002E-2</v>
      </c>
      <c r="AE132" s="162">
        <v>3.2929587000000003E-2</v>
      </c>
    </row>
    <row r="133" spans="1:31" ht="15" x14ac:dyDescent="0.25">
      <c r="A133" s="169">
        <v>33817</v>
      </c>
      <c r="B133" s="162">
        <v>3.113691E-2</v>
      </c>
      <c r="C133" s="162">
        <v>3.1798473000000001E-2</v>
      </c>
      <c r="D133" s="162">
        <v>3.2347044999999998E-2</v>
      </c>
      <c r="E133" s="162">
        <v>3.2709452999999999E-2</v>
      </c>
      <c r="F133" s="162">
        <v>3.2935208000000001E-2</v>
      </c>
      <c r="G133" s="162">
        <v>3.3068680000000003E-2</v>
      </c>
      <c r="H133" s="162">
        <v>3.3140447000000003E-2</v>
      </c>
      <c r="I133" s="162">
        <v>3.3170643E-2</v>
      </c>
      <c r="J133" s="162">
        <v>3.3172495000000003E-2</v>
      </c>
      <c r="K133" s="162">
        <v>3.3154797E-2</v>
      </c>
      <c r="L133" s="162">
        <v>3.3123491999999997E-2</v>
      </c>
      <c r="M133" s="162">
        <v>3.3082673E-2</v>
      </c>
      <c r="N133" s="162">
        <v>3.3035208000000003E-2</v>
      </c>
      <c r="O133" s="162">
        <v>3.2983145999999998E-2</v>
      </c>
      <c r="P133" s="162">
        <v>3.2927972E-2</v>
      </c>
      <c r="Q133" s="162">
        <v>3.2870776999999997E-2</v>
      </c>
      <c r="R133" s="162">
        <v>3.2812371E-2</v>
      </c>
      <c r="S133" s="162">
        <v>3.2753364E-2</v>
      </c>
      <c r="T133" s="162">
        <v>3.2694215999999998E-2</v>
      </c>
      <c r="U133" s="162">
        <v>3.2635276999999997E-2</v>
      </c>
      <c r="V133" s="162">
        <v>3.2576814000000003E-2</v>
      </c>
      <c r="W133" s="162">
        <v>3.2519026999999999E-2</v>
      </c>
      <c r="X133" s="162">
        <v>3.2462072000000002E-2</v>
      </c>
      <c r="Y133" s="162">
        <v>3.2406061999999999E-2</v>
      </c>
      <c r="Z133" s="162">
        <v>3.2351084000000002E-2</v>
      </c>
      <c r="AA133" s="162">
        <v>3.2297197999999999E-2</v>
      </c>
      <c r="AB133" s="162">
        <v>3.2244449000000001E-2</v>
      </c>
      <c r="AC133" s="162">
        <v>3.2192864000000002E-2</v>
      </c>
      <c r="AD133" s="162">
        <v>3.2142459999999998E-2</v>
      </c>
      <c r="AE133" s="162">
        <v>3.2093243E-2</v>
      </c>
    </row>
    <row r="134" spans="1:31" ht="15" x14ac:dyDescent="0.25">
      <c r="A134" s="169">
        <v>33848</v>
      </c>
      <c r="B134" s="162">
        <v>3.0056290999999999E-2</v>
      </c>
      <c r="C134" s="162">
        <v>3.0696832E-2</v>
      </c>
      <c r="D134" s="162">
        <v>3.1216082999999999E-2</v>
      </c>
      <c r="E134" s="162">
        <v>3.1564149E-2</v>
      </c>
      <c r="F134" s="162">
        <v>3.1788100999999999E-2</v>
      </c>
      <c r="G134" s="162">
        <v>3.1928379999999999E-2</v>
      </c>
      <c r="H134" s="162">
        <v>3.2012595999999997E-2</v>
      </c>
      <c r="I134" s="162">
        <v>3.2058867999999997E-2</v>
      </c>
      <c r="J134" s="162">
        <v>3.2079087999999999E-2</v>
      </c>
      <c r="K134" s="162">
        <v>3.2081160999999997E-2</v>
      </c>
      <c r="L134" s="162">
        <v>3.2070433000000002E-2</v>
      </c>
      <c r="M134" s="162">
        <v>3.2050593000000002E-2</v>
      </c>
      <c r="N134" s="162">
        <v>3.2024232E-2</v>
      </c>
      <c r="O134" s="162">
        <v>3.1993204999999997E-2</v>
      </c>
      <c r="P134" s="162">
        <v>3.1958862999999997E-2</v>
      </c>
      <c r="Q134" s="162">
        <v>3.1922200999999997E-2</v>
      </c>
      <c r="R134" s="162">
        <v>3.1883966999999999E-2</v>
      </c>
      <c r="S134" s="162">
        <v>3.1844722999999998E-2</v>
      </c>
      <c r="T134" s="162">
        <v>3.1804899999999997E-2</v>
      </c>
      <c r="U134" s="162">
        <v>3.1764830000000001E-2</v>
      </c>
      <c r="V134" s="162">
        <v>3.1724765000000002E-2</v>
      </c>
      <c r="W134" s="162">
        <v>3.1684904E-2</v>
      </c>
      <c r="X134" s="162">
        <v>3.1645399999999997E-2</v>
      </c>
      <c r="Y134" s="162">
        <v>3.1606370000000002E-2</v>
      </c>
      <c r="Z134" s="162">
        <v>3.1567904000000001E-2</v>
      </c>
      <c r="AA134" s="162">
        <v>3.1530071999999999E-2</v>
      </c>
      <c r="AB134" s="162">
        <v>3.1492924999999998E-2</v>
      </c>
      <c r="AC134" s="162">
        <v>3.1456500999999998E-2</v>
      </c>
      <c r="AD134" s="162">
        <v>3.1420826999999998E-2</v>
      </c>
      <c r="AE134" s="162">
        <v>3.1385920999999997E-2</v>
      </c>
    </row>
    <row r="135" spans="1:31" ht="15" x14ac:dyDescent="0.25">
      <c r="A135" s="169">
        <v>33878</v>
      </c>
      <c r="B135" s="162">
        <v>2.9535203999999999E-2</v>
      </c>
      <c r="C135" s="162">
        <v>2.9744897999999999E-2</v>
      </c>
      <c r="D135" s="162">
        <v>3.0105696000000001E-2</v>
      </c>
      <c r="E135" s="162">
        <v>3.0381103999999999E-2</v>
      </c>
      <c r="F135" s="162">
        <v>3.0571779E-2</v>
      </c>
      <c r="G135" s="162">
        <v>3.0700135999999999E-2</v>
      </c>
      <c r="H135" s="162">
        <v>3.0785034999999999E-2</v>
      </c>
      <c r="I135" s="162">
        <v>3.0839805000000001E-2</v>
      </c>
      <c r="J135" s="162">
        <v>3.0873504999999999E-2</v>
      </c>
      <c r="K135" s="162">
        <v>3.0892277999999999E-2</v>
      </c>
      <c r="L135" s="162">
        <v>3.090033E-2</v>
      </c>
      <c r="M135" s="162">
        <v>3.0900588E-2</v>
      </c>
      <c r="N135" s="162">
        <v>3.0895121000000001E-2</v>
      </c>
      <c r="O135" s="162">
        <v>3.0885419000000001E-2</v>
      </c>
      <c r="P135" s="162">
        <v>3.0872574E-2</v>
      </c>
      <c r="Q135" s="162">
        <v>3.0857397000000002E-2</v>
      </c>
      <c r="R135" s="162">
        <v>3.08405E-2</v>
      </c>
      <c r="S135" s="162">
        <v>3.0822347E-2</v>
      </c>
      <c r="T135" s="162">
        <v>3.0803299999999999E-2</v>
      </c>
      <c r="U135" s="162">
        <v>3.0783636E-2</v>
      </c>
      <c r="V135" s="162">
        <v>3.0763575000000001E-2</v>
      </c>
      <c r="W135" s="162">
        <v>3.074329E-2</v>
      </c>
      <c r="X135" s="162">
        <v>3.0722915E-2</v>
      </c>
      <c r="Y135" s="162">
        <v>3.0702559000000001E-2</v>
      </c>
      <c r="Z135" s="162">
        <v>3.0682307999999998E-2</v>
      </c>
      <c r="AA135" s="162">
        <v>3.0662228999999999E-2</v>
      </c>
      <c r="AB135" s="162">
        <v>3.0642375999999999E-2</v>
      </c>
      <c r="AC135" s="162">
        <v>3.062279E-2</v>
      </c>
      <c r="AD135" s="162">
        <v>3.0603505999999999E-2</v>
      </c>
      <c r="AE135" s="162">
        <v>3.0584547E-2</v>
      </c>
    </row>
    <row r="136" spans="1:31" ht="15" x14ac:dyDescent="0.25">
      <c r="A136" s="169">
        <v>33909</v>
      </c>
      <c r="B136" s="162">
        <v>3.0830560999999999E-2</v>
      </c>
      <c r="C136" s="162">
        <v>3.1741821000000003E-2</v>
      </c>
      <c r="D136" s="162">
        <v>3.2419516000000002E-2</v>
      </c>
      <c r="E136" s="162">
        <v>3.2859415000000003E-2</v>
      </c>
      <c r="F136" s="162">
        <v>3.3134226000000003E-2</v>
      </c>
      <c r="G136" s="162">
        <v>3.3299520999999999E-2</v>
      </c>
      <c r="H136" s="162">
        <v>3.3392104999999998E-2</v>
      </c>
      <c r="I136" s="162">
        <v>3.3435823000000003E-2</v>
      </c>
      <c r="J136" s="162">
        <v>3.3446217E-2</v>
      </c>
      <c r="K136" s="162">
        <v>3.3433577999999999E-2</v>
      </c>
      <c r="L136" s="162">
        <v>3.3404844000000003E-2</v>
      </c>
      <c r="M136" s="162">
        <v>3.3364789999999998E-2</v>
      </c>
      <c r="N136" s="162">
        <v>3.3316762E-2</v>
      </c>
      <c r="O136" s="162">
        <v>3.3263152999999997E-2</v>
      </c>
      <c r="P136" s="162">
        <v>3.3205694000000001E-2</v>
      </c>
      <c r="Q136" s="162">
        <v>3.3145663999999998E-2</v>
      </c>
      <c r="R136" s="162">
        <v>3.3084012000000003E-2</v>
      </c>
      <c r="S136" s="162">
        <v>3.3021454999999998E-2</v>
      </c>
      <c r="T136" s="162">
        <v>3.2958534999999997E-2</v>
      </c>
      <c r="U136" s="162">
        <v>3.2895665999999997E-2</v>
      </c>
      <c r="V136" s="162">
        <v>3.2833164999999997E-2</v>
      </c>
      <c r="W136" s="162">
        <v>3.2771272999999997E-2</v>
      </c>
      <c r="X136" s="162">
        <v>3.2710175000000001E-2</v>
      </c>
      <c r="Y136" s="162">
        <v>3.2650012999999999E-2</v>
      </c>
      <c r="Z136" s="162">
        <v>3.2590889999999997E-2</v>
      </c>
      <c r="AA136" s="162">
        <v>3.2532884999999997E-2</v>
      </c>
      <c r="AB136" s="162">
        <v>3.2476052999999998E-2</v>
      </c>
      <c r="AC136" s="162">
        <v>3.2420432999999999E-2</v>
      </c>
      <c r="AD136" s="162">
        <v>3.2366049000000001E-2</v>
      </c>
      <c r="AE136" s="162">
        <v>3.2312914999999998E-2</v>
      </c>
    </row>
    <row r="137" spans="1:31" ht="15" x14ac:dyDescent="0.25">
      <c r="A137" s="169">
        <v>33939</v>
      </c>
      <c r="B137" s="162">
        <v>3.0122330999999999E-2</v>
      </c>
      <c r="C137" s="162">
        <v>3.1902548000000003E-2</v>
      </c>
      <c r="D137" s="162">
        <v>3.2927952000000003E-2</v>
      </c>
      <c r="E137" s="162">
        <v>3.3550008999999999E-2</v>
      </c>
      <c r="F137" s="162">
        <v>3.3930126999999997E-2</v>
      </c>
      <c r="G137" s="162">
        <v>3.4158395000000001E-2</v>
      </c>
      <c r="H137" s="162">
        <v>3.4288406E-2</v>
      </c>
      <c r="I137" s="162">
        <v>3.4353228E-2</v>
      </c>
      <c r="J137" s="162">
        <v>3.4373874999999998E-2</v>
      </c>
      <c r="K137" s="162">
        <v>3.4364061000000001E-2</v>
      </c>
      <c r="L137" s="162">
        <v>3.4332959000000003E-2</v>
      </c>
      <c r="M137" s="162">
        <v>3.4286848000000002E-2</v>
      </c>
      <c r="N137" s="162">
        <v>3.4230121000000002E-2</v>
      </c>
      <c r="O137" s="162">
        <v>3.4165911E-2</v>
      </c>
      <c r="P137" s="162">
        <v>3.4096489000000001E-2</v>
      </c>
      <c r="Q137" s="162">
        <v>3.4023527999999997E-2</v>
      </c>
      <c r="R137" s="162">
        <v>3.3948275999999999E-2</v>
      </c>
      <c r="S137" s="162">
        <v>3.3871671999999999E-2</v>
      </c>
      <c r="T137" s="162">
        <v>3.379443E-2</v>
      </c>
      <c r="U137" s="162">
        <v>3.3717096000000002E-2</v>
      </c>
      <c r="V137" s="162">
        <v>3.3640089999999997E-2</v>
      </c>
      <c r="W137" s="162">
        <v>3.3563730999999999E-2</v>
      </c>
      <c r="X137" s="162">
        <v>3.3488267000000002E-2</v>
      </c>
      <c r="Y137" s="162">
        <v>3.3413885999999997E-2</v>
      </c>
      <c r="Z137" s="162">
        <v>3.3340730999999998E-2</v>
      </c>
      <c r="AA137" s="162">
        <v>3.3268906000000001E-2</v>
      </c>
      <c r="AB137" s="162">
        <v>3.3198490999999997E-2</v>
      </c>
      <c r="AC137" s="162">
        <v>3.3129539E-2</v>
      </c>
      <c r="AD137" s="162">
        <v>3.3062086999999997E-2</v>
      </c>
      <c r="AE137" s="162">
        <v>3.2996155999999999E-2</v>
      </c>
    </row>
    <row r="138" spans="1:31" ht="15" x14ac:dyDescent="0.25">
      <c r="A138" s="169">
        <v>33970</v>
      </c>
      <c r="B138" s="162">
        <v>3.0462731999999999E-2</v>
      </c>
      <c r="C138" s="162">
        <v>3.1495661000000001E-2</v>
      </c>
      <c r="D138" s="162">
        <v>3.2213538E-2</v>
      </c>
      <c r="E138" s="162">
        <v>3.2673673E-2</v>
      </c>
      <c r="F138" s="162">
        <v>3.2961372000000003E-2</v>
      </c>
      <c r="G138" s="162">
        <v>3.3136113000000002E-2</v>
      </c>
      <c r="H138" s="162">
        <v>3.3236245999999997E-2</v>
      </c>
      <c r="I138" s="162">
        <v>3.3286335E-2</v>
      </c>
      <c r="J138" s="162">
        <v>3.3302300999999999E-2</v>
      </c>
      <c r="K138" s="162">
        <v>3.3294652000000001E-2</v>
      </c>
      <c r="L138" s="162">
        <v>3.3270463E-2</v>
      </c>
      <c r="M138" s="162">
        <v>3.3234598999999997E-2</v>
      </c>
      <c r="N138" s="162">
        <v>3.3190469E-2</v>
      </c>
      <c r="O138" s="162">
        <v>3.3140508999999999E-2</v>
      </c>
      <c r="P138" s="162">
        <v>3.3086486999999998E-2</v>
      </c>
      <c r="Q138" s="162">
        <v>3.3029704999999999E-2</v>
      </c>
      <c r="R138" s="162">
        <v>3.2971134999999999E-2</v>
      </c>
      <c r="S138" s="162">
        <v>3.2911509999999998E-2</v>
      </c>
      <c r="T138" s="162">
        <v>3.2851386000000003E-2</v>
      </c>
      <c r="U138" s="162">
        <v>3.2791187999999999E-2</v>
      </c>
      <c r="V138" s="162">
        <v>3.2731242000000001E-2</v>
      </c>
      <c r="W138" s="162">
        <v>3.2671800000000001E-2</v>
      </c>
      <c r="X138" s="162">
        <v>3.2613053000000003E-2</v>
      </c>
      <c r="Y138" s="162">
        <v>3.2555147E-2</v>
      </c>
      <c r="Z138" s="162">
        <v>3.2498195000000001E-2</v>
      </c>
      <c r="AA138" s="162">
        <v>3.2442277999999998E-2</v>
      </c>
      <c r="AB138" s="162">
        <v>3.2387458000000001E-2</v>
      </c>
      <c r="AC138" s="162">
        <v>3.2333777000000001E-2</v>
      </c>
      <c r="AD138" s="162">
        <v>3.2281261999999998E-2</v>
      </c>
      <c r="AE138" s="162">
        <v>3.2229931000000003E-2</v>
      </c>
    </row>
    <row r="139" spans="1:31" ht="15" x14ac:dyDescent="0.25">
      <c r="A139" s="169">
        <v>34001</v>
      </c>
      <c r="B139" s="162">
        <v>2.9146658999999998E-2</v>
      </c>
      <c r="C139" s="162">
        <v>3.0051148E-2</v>
      </c>
      <c r="D139" s="162">
        <v>3.0712138999999999E-2</v>
      </c>
      <c r="E139" s="162">
        <v>3.1150554E-2</v>
      </c>
      <c r="F139" s="162">
        <v>3.1436628000000001E-2</v>
      </c>
      <c r="G139" s="162">
        <v>3.1621815999999997E-2</v>
      </c>
      <c r="H139" s="162">
        <v>3.1739808000000001E-2</v>
      </c>
      <c r="I139" s="162">
        <v>3.1812338000000003E-2</v>
      </c>
      <c r="J139" s="162">
        <v>3.1853553E-2</v>
      </c>
      <c r="K139" s="162">
        <v>3.1872818999999997E-2</v>
      </c>
      <c r="L139" s="162">
        <v>3.1876461000000002E-2</v>
      </c>
      <c r="M139" s="162">
        <v>3.1868840000000002E-2</v>
      </c>
      <c r="N139" s="162">
        <v>3.1853024000000001E-2</v>
      </c>
      <c r="O139" s="162">
        <v>3.1831212999999997E-2</v>
      </c>
      <c r="P139" s="162">
        <v>3.1805012000000001E-2</v>
      </c>
      <c r="Q139" s="162">
        <v>3.1775611000000002E-2</v>
      </c>
      <c r="R139" s="162">
        <v>3.1743904000000003E-2</v>
      </c>
      <c r="S139" s="162">
        <v>3.171057E-2</v>
      </c>
      <c r="T139" s="162">
        <v>3.1676132000000003E-2</v>
      </c>
      <c r="U139" s="162">
        <v>3.1640993999999999E-2</v>
      </c>
      <c r="V139" s="162">
        <v>3.1605471000000003E-2</v>
      </c>
      <c r="W139" s="162">
        <v>3.1569808999999997E-2</v>
      </c>
      <c r="X139" s="162">
        <v>3.1534202999999997E-2</v>
      </c>
      <c r="Y139" s="162">
        <v>3.1498802999999999E-2</v>
      </c>
      <c r="Z139" s="162">
        <v>3.1463730000000002E-2</v>
      </c>
      <c r="AA139" s="162">
        <v>3.1429077E-2</v>
      </c>
      <c r="AB139" s="162">
        <v>3.1394918000000001E-2</v>
      </c>
      <c r="AC139" s="162">
        <v>3.1361306999999998E-2</v>
      </c>
      <c r="AD139" s="162">
        <v>3.1328288000000003E-2</v>
      </c>
      <c r="AE139" s="162">
        <v>3.1295892999999998E-2</v>
      </c>
    </row>
    <row r="140" spans="1:31" ht="15" x14ac:dyDescent="0.25">
      <c r="A140" s="169">
        <v>34029</v>
      </c>
      <c r="B140" s="162">
        <v>2.9762001E-2</v>
      </c>
      <c r="C140" s="162">
        <v>2.9490215E-2</v>
      </c>
      <c r="D140" s="162">
        <v>2.9627552000000001E-2</v>
      </c>
      <c r="E140" s="162">
        <v>2.9777400999999998E-2</v>
      </c>
      <c r="F140" s="162">
        <v>2.9893231999999999E-2</v>
      </c>
      <c r="G140" s="162">
        <v>2.9976471000000001E-2</v>
      </c>
      <c r="H140" s="162">
        <v>3.0034834E-2</v>
      </c>
      <c r="I140" s="162">
        <v>3.0075175999999999E-2</v>
      </c>
      <c r="J140" s="162">
        <v>3.0102588E-2</v>
      </c>
      <c r="K140" s="162">
        <v>3.0120671000000002E-2</v>
      </c>
      <c r="L140" s="162">
        <v>3.0131953E-2</v>
      </c>
      <c r="M140" s="162">
        <v>3.0138218000000001E-2</v>
      </c>
      <c r="N140" s="162">
        <v>3.0140740999999999E-2</v>
      </c>
      <c r="O140" s="162">
        <v>3.0140446000000001E-2</v>
      </c>
      <c r="P140" s="162">
        <v>3.0138014000000001E-2</v>
      </c>
      <c r="Q140" s="162">
        <v>3.0133950999999999E-2</v>
      </c>
      <c r="R140" s="162">
        <v>3.0128644999999999E-2</v>
      </c>
      <c r="S140" s="162">
        <v>3.0122388999999999E-2</v>
      </c>
      <c r="T140" s="162">
        <v>3.0115413000000001E-2</v>
      </c>
      <c r="U140" s="162">
        <v>3.0107895999999999E-2</v>
      </c>
      <c r="V140" s="162">
        <v>3.0099978999999999E-2</v>
      </c>
      <c r="W140" s="162">
        <v>3.0091775000000001E-2</v>
      </c>
      <c r="X140" s="162">
        <v>3.0083374E-2</v>
      </c>
      <c r="Y140" s="162">
        <v>3.0074849000000001E-2</v>
      </c>
      <c r="Z140" s="162">
        <v>3.0066256E-2</v>
      </c>
      <c r="AA140" s="162">
        <v>3.0057644000000001E-2</v>
      </c>
      <c r="AB140" s="162">
        <v>3.0049049000000001E-2</v>
      </c>
      <c r="AC140" s="162">
        <v>3.0040503999999999E-2</v>
      </c>
      <c r="AD140" s="162">
        <v>3.0032031000000001E-2</v>
      </c>
      <c r="AE140" s="162">
        <v>3.0023652000000001E-2</v>
      </c>
    </row>
    <row r="141" spans="1:31" ht="15" x14ac:dyDescent="0.25">
      <c r="A141" s="169">
        <v>34060</v>
      </c>
      <c r="B141" s="162">
        <v>2.9080126000000001E-2</v>
      </c>
      <c r="C141" s="162">
        <v>2.9378206E-2</v>
      </c>
      <c r="D141" s="162">
        <v>2.9763621000000001E-2</v>
      </c>
      <c r="E141" s="162">
        <v>3.0051219000000001E-2</v>
      </c>
      <c r="F141" s="162">
        <v>3.0250809E-2</v>
      </c>
      <c r="G141" s="162">
        <v>3.0387059000000001E-2</v>
      </c>
      <c r="H141" s="162">
        <v>3.0479459E-2</v>
      </c>
      <c r="I141" s="162">
        <v>3.0541517000000001E-2</v>
      </c>
      <c r="J141" s="162">
        <v>3.0582334999999999E-2</v>
      </c>
      <c r="K141" s="162">
        <v>3.0608057000000001E-2</v>
      </c>
      <c r="L141" s="162">
        <v>3.0622884999999999E-2</v>
      </c>
      <c r="M141" s="162">
        <v>3.0629736000000001E-2</v>
      </c>
      <c r="N141" s="162">
        <v>3.0630678000000001E-2</v>
      </c>
      <c r="O141" s="162">
        <v>3.0627198000000001E-2</v>
      </c>
      <c r="P141" s="162">
        <v>3.0620390000000001E-2</v>
      </c>
      <c r="Q141" s="162">
        <v>3.0611065999999999E-2</v>
      </c>
      <c r="R141" s="162">
        <v>3.0599840999999999E-2</v>
      </c>
      <c r="S141" s="162">
        <v>3.0587184E-2</v>
      </c>
      <c r="T141" s="162">
        <v>3.057346E-2</v>
      </c>
      <c r="U141" s="162">
        <v>3.0558953E-2</v>
      </c>
      <c r="V141" s="162">
        <v>3.0543886999999999E-2</v>
      </c>
      <c r="W141" s="162">
        <v>3.0528438000000001E-2</v>
      </c>
      <c r="X141" s="162">
        <v>3.0512747999999999E-2</v>
      </c>
      <c r="Y141" s="162">
        <v>3.0496928999999999E-2</v>
      </c>
      <c r="Z141" s="162">
        <v>3.0481073000000001E-2</v>
      </c>
      <c r="AA141" s="162">
        <v>3.0465252000000002E-2</v>
      </c>
      <c r="AB141" s="162">
        <v>3.0449523999999999E-2</v>
      </c>
      <c r="AC141" s="162">
        <v>3.0433936000000002E-2</v>
      </c>
      <c r="AD141" s="162">
        <v>3.0418523999999999E-2</v>
      </c>
      <c r="AE141" s="162">
        <v>3.0403320000000001E-2</v>
      </c>
    </row>
    <row r="142" spans="1:31" ht="15" x14ac:dyDescent="0.25">
      <c r="A142" s="169">
        <v>34090</v>
      </c>
      <c r="B142" s="162">
        <v>2.8227683999999999E-2</v>
      </c>
      <c r="C142" s="162">
        <v>2.8602657E-2</v>
      </c>
      <c r="D142" s="162">
        <v>2.9040640999999999E-2</v>
      </c>
      <c r="E142" s="162">
        <v>2.9368062E-2</v>
      </c>
      <c r="F142" s="162">
        <v>2.9599667999999999E-2</v>
      </c>
      <c r="G142" s="162">
        <v>2.9762808000000002E-2</v>
      </c>
      <c r="H142" s="162">
        <v>2.9878559999999998E-2</v>
      </c>
      <c r="I142" s="162">
        <v>2.9961409000000001E-2</v>
      </c>
      <c r="J142" s="162">
        <v>3.0021088000000001E-2</v>
      </c>
      <c r="K142" s="162">
        <v>3.0064161999999998E-2</v>
      </c>
      <c r="L142" s="162">
        <v>3.0095118000000001E-2</v>
      </c>
      <c r="M142" s="162">
        <v>3.0117079000000001E-2</v>
      </c>
      <c r="N142" s="162">
        <v>3.0132260000000001E-2</v>
      </c>
      <c r="O142" s="162">
        <v>3.0142262E-2</v>
      </c>
      <c r="P142" s="162">
        <v>3.0148263000000002E-2</v>
      </c>
      <c r="Q142" s="162">
        <v>3.0151144000000001E-2</v>
      </c>
      <c r="R142" s="162">
        <v>3.0151575999999999E-2</v>
      </c>
      <c r="S142" s="162">
        <v>3.0150072999999999E-2</v>
      </c>
      <c r="T142" s="162">
        <v>3.0147039E-2</v>
      </c>
      <c r="U142" s="162">
        <v>3.0142790999999999E-2</v>
      </c>
      <c r="V142" s="162">
        <v>3.0137580000000001E-2</v>
      </c>
      <c r="W142" s="162">
        <v>3.0131608000000001E-2</v>
      </c>
      <c r="X142" s="162">
        <v>3.0125039999999999E-2</v>
      </c>
      <c r="Y142" s="162">
        <v>3.0118009000000001E-2</v>
      </c>
      <c r="Z142" s="162">
        <v>3.0110622E-2</v>
      </c>
      <c r="AA142" s="162">
        <v>3.0102968000000001E-2</v>
      </c>
      <c r="AB142" s="162">
        <v>3.0095121999999998E-2</v>
      </c>
      <c r="AC142" s="162">
        <v>3.0087144E-2</v>
      </c>
      <c r="AD142" s="162">
        <v>3.0079083E-2</v>
      </c>
      <c r="AE142" s="162">
        <v>3.0070982E-2</v>
      </c>
    </row>
    <row r="143" spans="1:31" ht="15" x14ac:dyDescent="0.25">
      <c r="A143" s="169">
        <v>34121</v>
      </c>
      <c r="B143" s="162">
        <v>2.8107258E-2</v>
      </c>
      <c r="C143" s="162">
        <v>2.8779479E-2</v>
      </c>
      <c r="D143" s="162">
        <v>2.9196805999999999E-2</v>
      </c>
      <c r="E143" s="162">
        <v>2.9468787999999999E-2</v>
      </c>
      <c r="F143" s="162">
        <v>2.9650958000000002E-2</v>
      </c>
      <c r="G143" s="162">
        <v>2.9775672E-2</v>
      </c>
      <c r="H143" s="162">
        <v>2.9862555999999998E-2</v>
      </c>
      <c r="I143" s="162">
        <v>2.9923852000000001E-2</v>
      </c>
      <c r="J143" s="162">
        <v>2.9967397999999999E-2</v>
      </c>
      <c r="K143" s="162">
        <v>2.9998338999999999E-2</v>
      </c>
      <c r="L143" s="162">
        <v>3.0020137999999998E-2</v>
      </c>
      <c r="M143" s="162">
        <v>3.0035181000000001E-2</v>
      </c>
      <c r="N143" s="162">
        <v>3.0045150999999999E-2</v>
      </c>
      <c r="O143" s="162">
        <v>3.005126E-2</v>
      </c>
      <c r="P143" s="162">
        <v>3.0054398E-2</v>
      </c>
      <c r="Q143" s="162">
        <v>3.0055228E-2</v>
      </c>
      <c r="R143" s="162">
        <v>3.0054254999999998E-2</v>
      </c>
      <c r="S143" s="162">
        <v>3.0051866999999999E-2</v>
      </c>
      <c r="T143" s="162">
        <v>3.0048365E-2</v>
      </c>
      <c r="U143" s="162">
        <v>3.0043987000000001E-2</v>
      </c>
      <c r="V143" s="162">
        <v>3.0038921E-2</v>
      </c>
      <c r="W143" s="162">
        <v>3.0033318999999999E-2</v>
      </c>
      <c r="X143" s="162">
        <v>3.0027303000000002E-2</v>
      </c>
      <c r="Y143" s="162">
        <v>3.0020971E-2</v>
      </c>
      <c r="Z143" s="162">
        <v>3.0014405000000001E-2</v>
      </c>
      <c r="AA143" s="162">
        <v>3.0007669000000001E-2</v>
      </c>
      <c r="AB143" s="162">
        <v>3.0000819000000001E-2</v>
      </c>
      <c r="AC143" s="162">
        <v>2.9993898000000001E-2</v>
      </c>
      <c r="AD143" s="162">
        <v>2.9986944000000001E-2</v>
      </c>
      <c r="AE143" s="162">
        <v>2.9979987E-2</v>
      </c>
    </row>
    <row r="144" spans="1:31" ht="15" x14ac:dyDescent="0.25">
      <c r="A144" s="169">
        <v>34151</v>
      </c>
      <c r="B144" s="162">
        <v>2.8204755000000001E-2</v>
      </c>
      <c r="C144" s="162">
        <v>2.8385638000000001E-2</v>
      </c>
      <c r="D144" s="162">
        <v>2.868018E-2</v>
      </c>
      <c r="E144" s="162">
        <v>2.8913065000000002E-2</v>
      </c>
      <c r="F144" s="162">
        <v>2.9083766E-2</v>
      </c>
      <c r="G144" s="162">
        <v>2.9208275999999998E-2</v>
      </c>
      <c r="H144" s="162">
        <v>2.9300214000000002E-2</v>
      </c>
      <c r="I144" s="162">
        <v>2.9369254000000001E-2</v>
      </c>
      <c r="J144" s="162">
        <v>2.9421992000000001E-2</v>
      </c>
      <c r="K144" s="162">
        <v>2.946292E-2</v>
      </c>
      <c r="L144" s="162">
        <v>2.9495123000000002E-2</v>
      </c>
      <c r="M144" s="162">
        <v>2.952076E-2</v>
      </c>
      <c r="N144" s="162">
        <v>2.9541367999999998E-2</v>
      </c>
      <c r="O144" s="162">
        <v>2.9558061E-2</v>
      </c>
      <c r="P144" s="162">
        <v>2.9571665E-2</v>
      </c>
      <c r="Q144" s="162">
        <v>2.9582798E-2</v>
      </c>
      <c r="R144" s="162">
        <v>2.9591935E-2</v>
      </c>
      <c r="S144" s="162">
        <v>2.9599443E-2</v>
      </c>
      <c r="T144" s="162">
        <v>2.9605611E-2</v>
      </c>
      <c r="U144" s="162">
        <v>2.9610668E-2</v>
      </c>
      <c r="V144" s="162">
        <v>2.9614798000000001E-2</v>
      </c>
      <c r="W144" s="162">
        <v>2.9618150999999999E-2</v>
      </c>
      <c r="X144" s="162">
        <v>2.9620849000000001E-2</v>
      </c>
      <c r="Y144" s="162">
        <v>2.9622993E-2</v>
      </c>
      <c r="Z144" s="162">
        <v>2.9624666000000001E-2</v>
      </c>
      <c r="AA144" s="162">
        <v>2.9625939E-2</v>
      </c>
      <c r="AB144" s="162">
        <v>2.962687E-2</v>
      </c>
      <c r="AC144" s="162">
        <v>2.9627509E-2</v>
      </c>
      <c r="AD144" s="162">
        <v>2.9627898E-2</v>
      </c>
      <c r="AE144" s="162">
        <v>2.9628073000000001E-2</v>
      </c>
    </row>
    <row r="145" spans="1:31" ht="15" x14ac:dyDescent="0.25">
      <c r="A145" s="169">
        <v>34182</v>
      </c>
      <c r="B145" s="162">
        <v>2.8309167999999999E-2</v>
      </c>
      <c r="C145" s="162">
        <v>2.8725724000000001E-2</v>
      </c>
      <c r="D145" s="162">
        <v>2.9101597999999999E-2</v>
      </c>
      <c r="E145" s="162">
        <v>2.9370991999999999E-2</v>
      </c>
      <c r="F145" s="162">
        <v>2.9558866999999999E-2</v>
      </c>
      <c r="G145" s="162">
        <v>2.9690471E-2</v>
      </c>
      <c r="H145" s="162">
        <v>2.9783690000000002E-2</v>
      </c>
      <c r="I145" s="162">
        <v>2.9850445999999999E-2</v>
      </c>
      <c r="J145" s="162">
        <v>2.9898636999999999E-2</v>
      </c>
      <c r="K145" s="162">
        <v>2.9933545999999998E-2</v>
      </c>
      <c r="L145" s="162">
        <v>2.9958769999999999E-2</v>
      </c>
      <c r="M145" s="162">
        <v>2.9976807000000001E-2</v>
      </c>
      <c r="N145" s="162">
        <v>2.9989424000000001E-2</v>
      </c>
      <c r="O145" s="162">
        <v>2.9997897999999999E-2</v>
      </c>
      <c r="P145" s="162">
        <v>3.0003169E-2</v>
      </c>
      <c r="Q145" s="162">
        <v>3.0005939999999998E-2</v>
      </c>
      <c r="R145" s="162">
        <v>3.0006743999999998E-2</v>
      </c>
      <c r="S145" s="162">
        <v>3.0005991999999999E-2</v>
      </c>
      <c r="T145" s="162">
        <v>3.0004006999999999E-2</v>
      </c>
      <c r="U145" s="162">
        <v>3.000104E-2</v>
      </c>
      <c r="V145" s="162">
        <v>2.9997294000000001E-2</v>
      </c>
      <c r="W145" s="162">
        <v>2.9992929000000002E-2</v>
      </c>
      <c r="X145" s="162">
        <v>2.9988075999999999E-2</v>
      </c>
      <c r="Y145" s="162">
        <v>2.9982841999999999E-2</v>
      </c>
      <c r="Z145" s="162">
        <v>2.9977312999999998E-2</v>
      </c>
      <c r="AA145" s="162">
        <v>2.9971561000000001E-2</v>
      </c>
      <c r="AB145" s="162">
        <v>2.9965644E-2</v>
      </c>
      <c r="AC145" s="162">
        <v>2.9959612E-2</v>
      </c>
      <c r="AD145" s="162">
        <v>2.9953504999999998E-2</v>
      </c>
      <c r="AE145" s="162">
        <v>2.9947354999999998E-2</v>
      </c>
    </row>
    <row r="146" spans="1:31" ht="15" x14ac:dyDescent="0.25">
      <c r="A146" s="169">
        <v>34213</v>
      </c>
      <c r="B146" s="162">
        <v>2.6860327E-2</v>
      </c>
      <c r="C146" s="162">
        <v>2.7191341000000001E-2</v>
      </c>
      <c r="D146" s="162">
        <v>2.7527487E-2</v>
      </c>
      <c r="E146" s="162">
        <v>2.7784812999999998E-2</v>
      </c>
      <c r="F146" s="162">
        <v>2.7977434999999998E-2</v>
      </c>
      <c r="G146" s="162">
        <v>2.8124102000000002E-2</v>
      </c>
      <c r="H146" s="162">
        <v>2.8238737999999999E-2</v>
      </c>
      <c r="I146" s="162">
        <v>2.8330804000000001E-2</v>
      </c>
      <c r="J146" s="162">
        <v>2.8406635E-2</v>
      </c>
      <c r="K146" s="162">
        <v>2.8470506E-2</v>
      </c>
      <c r="L146" s="162">
        <v>2.8525351000000001E-2</v>
      </c>
      <c r="M146" s="162">
        <v>2.857322E-2</v>
      </c>
      <c r="N146" s="162">
        <v>2.8615581000000001E-2</v>
      </c>
      <c r="O146" s="162">
        <v>2.8653505999999999E-2</v>
      </c>
      <c r="P146" s="162">
        <v>2.8687792E-2</v>
      </c>
      <c r="Q146" s="162">
        <v>2.8719046000000002E-2</v>
      </c>
      <c r="R146" s="162">
        <v>2.8747737999999998E-2</v>
      </c>
      <c r="S146" s="162">
        <v>2.8774236000000002E-2</v>
      </c>
      <c r="T146" s="162">
        <v>2.8798836000000001E-2</v>
      </c>
      <c r="U146" s="162">
        <v>2.8821776E-2</v>
      </c>
      <c r="V146" s="162">
        <v>2.8843251E-2</v>
      </c>
      <c r="W146" s="162">
        <v>2.8863423999999999E-2</v>
      </c>
      <c r="X146" s="162">
        <v>2.8882430000000001E-2</v>
      </c>
      <c r="Y146" s="162">
        <v>2.8900385000000001E-2</v>
      </c>
      <c r="Z146" s="162">
        <v>2.8917387999999999E-2</v>
      </c>
      <c r="AA146" s="162">
        <v>2.8933522E-2</v>
      </c>
      <c r="AB146" s="162">
        <v>2.8948860999999999E-2</v>
      </c>
      <c r="AC146" s="162">
        <v>2.8963468999999999E-2</v>
      </c>
      <c r="AD146" s="162">
        <v>2.8977402999999999E-2</v>
      </c>
      <c r="AE146" s="162">
        <v>2.8990711999999998E-2</v>
      </c>
    </row>
    <row r="147" spans="1:31" ht="15" x14ac:dyDescent="0.25">
      <c r="A147" s="169">
        <v>34243</v>
      </c>
      <c r="B147" s="162">
        <v>2.7698057000000002E-2</v>
      </c>
      <c r="C147" s="162">
        <v>2.7545638000000001E-2</v>
      </c>
      <c r="D147" s="162">
        <v>2.7723966999999999E-2</v>
      </c>
      <c r="E147" s="162">
        <v>2.7906706999999999E-2</v>
      </c>
      <c r="F147" s="162">
        <v>2.8056768999999999E-2</v>
      </c>
      <c r="G147" s="162">
        <v>2.8176323999999999E-2</v>
      </c>
      <c r="H147" s="162">
        <v>2.8272424000000001E-2</v>
      </c>
      <c r="I147" s="162">
        <v>2.8351192000000001E-2</v>
      </c>
      <c r="J147" s="162">
        <v>2.8417153000000001E-2</v>
      </c>
      <c r="K147" s="162">
        <v>2.8473516000000001E-2</v>
      </c>
      <c r="L147" s="162">
        <v>2.8522543000000001E-2</v>
      </c>
      <c r="M147" s="162">
        <v>2.8565844E-2</v>
      </c>
      <c r="N147" s="162">
        <v>2.8604582999999999E-2</v>
      </c>
      <c r="O147" s="162">
        <v>2.8639615E-2</v>
      </c>
      <c r="P147" s="162">
        <v>2.8671581000000002E-2</v>
      </c>
      <c r="Q147" s="162">
        <v>2.8700972000000002E-2</v>
      </c>
      <c r="R147" s="162">
        <v>2.8728166999999999E-2</v>
      </c>
      <c r="S147" s="162">
        <v>2.8753465999999998E-2</v>
      </c>
      <c r="T147" s="162">
        <v>2.8777112000000001E-2</v>
      </c>
      <c r="U147" s="162">
        <v>2.8799298000000001E-2</v>
      </c>
      <c r="V147" s="162">
        <v>2.8820187000000001E-2</v>
      </c>
      <c r="W147" s="162">
        <v>2.8839914000000001E-2</v>
      </c>
      <c r="X147" s="162">
        <v>2.8858590999999999E-2</v>
      </c>
      <c r="Y147" s="162">
        <v>2.8876314E-2</v>
      </c>
      <c r="Z147" s="162">
        <v>2.8893167000000001E-2</v>
      </c>
      <c r="AA147" s="162">
        <v>2.8909221999999998E-2</v>
      </c>
      <c r="AB147" s="162">
        <v>2.8924541000000002E-2</v>
      </c>
      <c r="AC147" s="162">
        <v>2.8939177999999999E-2</v>
      </c>
      <c r="AD147" s="162">
        <v>2.8953184E-2</v>
      </c>
      <c r="AE147" s="162">
        <v>2.8966599999999999E-2</v>
      </c>
    </row>
    <row r="148" spans="1:31" ht="15" x14ac:dyDescent="0.25">
      <c r="A148" s="169">
        <v>34274</v>
      </c>
      <c r="B148" s="162">
        <v>2.8056918E-2</v>
      </c>
      <c r="C148" s="162">
        <v>2.8156677000000001E-2</v>
      </c>
      <c r="D148" s="162">
        <v>2.8404921E-2</v>
      </c>
      <c r="E148" s="162">
        <v>2.8610697000000001E-2</v>
      </c>
      <c r="F148" s="162">
        <v>2.8765847000000001E-2</v>
      </c>
      <c r="G148" s="162">
        <v>2.8882047000000001E-2</v>
      </c>
      <c r="H148" s="162">
        <v>2.8970334E-2</v>
      </c>
      <c r="I148" s="162">
        <v>2.9038787999999999E-2</v>
      </c>
      <c r="J148" s="162">
        <v>2.9092990999999999E-2</v>
      </c>
      <c r="K148" s="162">
        <v>2.9136774000000001E-2</v>
      </c>
      <c r="L148" s="162">
        <v>2.9172782000000001E-2</v>
      </c>
      <c r="M148" s="162">
        <v>2.9202870999999998E-2</v>
      </c>
      <c r="N148" s="162">
        <v>2.9228369000000001E-2</v>
      </c>
      <c r="O148" s="162">
        <v>2.9250241999999999E-2</v>
      </c>
      <c r="P148" s="162">
        <v>2.9269208000000001E-2</v>
      </c>
      <c r="Q148" s="162">
        <v>2.9285807000000001E-2</v>
      </c>
      <c r="R148" s="162">
        <v>2.9300455999999999E-2</v>
      </c>
      <c r="S148" s="162">
        <v>2.9313479E-2</v>
      </c>
      <c r="T148" s="162">
        <v>2.9325132E-2</v>
      </c>
      <c r="U148" s="162">
        <v>2.9335620999999999E-2</v>
      </c>
      <c r="V148" s="162">
        <v>2.9345111E-2</v>
      </c>
      <c r="W148" s="162">
        <v>2.935374E-2</v>
      </c>
      <c r="X148" s="162">
        <v>2.9361618999999999E-2</v>
      </c>
      <c r="Y148" s="162">
        <v>2.9368841E-2</v>
      </c>
      <c r="Z148" s="162">
        <v>2.9375486999999999E-2</v>
      </c>
      <c r="AA148" s="162">
        <v>2.9381621E-2</v>
      </c>
      <c r="AB148" s="162">
        <v>2.9387302000000001E-2</v>
      </c>
      <c r="AC148" s="162">
        <v>2.9392577E-2</v>
      </c>
      <c r="AD148" s="162">
        <v>2.9397487999999999E-2</v>
      </c>
      <c r="AE148" s="162">
        <v>2.9402073000000001E-2</v>
      </c>
    </row>
    <row r="149" spans="1:31" ht="15" x14ac:dyDescent="0.25">
      <c r="A149" s="169">
        <v>34304</v>
      </c>
      <c r="B149" s="162">
        <v>2.6618748000000001E-2</v>
      </c>
      <c r="C149" s="162">
        <v>2.7780092999999999E-2</v>
      </c>
      <c r="D149" s="162">
        <v>2.8467256E-2</v>
      </c>
      <c r="E149" s="162">
        <v>2.8911360000000001E-2</v>
      </c>
      <c r="F149" s="162">
        <v>2.9210619E-2</v>
      </c>
      <c r="G149" s="162">
        <v>2.9418519000000001E-2</v>
      </c>
      <c r="H149" s="162">
        <v>2.9566592999999999E-2</v>
      </c>
      <c r="I149" s="162">
        <v>2.9674239000000002E-2</v>
      </c>
      <c r="J149" s="162">
        <v>2.9753786000000001E-2</v>
      </c>
      <c r="K149" s="162">
        <v>2.9813297999999998E-2</v>
      </c>
      <c r="L149" s="162">
        <v>2.9858193000000002E-2</v>
      </c>
      <c r="M149" s="162">
        <v>2.9892203999999999E-2</v>
      </c>
      <c r="N149" s="162">
        <v>2.9917963999999998E-2</v>
      </c>
      <c r="O149" s="162">
        <v>2.9937372E-2</v>
      </c>
      <c r="P149" s="162">
        <v>2.9951823999999998E-2</v>
      </c>
      <c r="Q149" s="162">
        <v>2.9962366000000001E-2</v>
      </c>
      <c r="R149" s="162">
        <v>2.9969793000000002E-2</v>
      </c>
      <c r="S149" s="162">
        <v>2.997472E-2</v>
      </c>
      <c r="T149" s="162">
        <v>2.9977628999999999E-2</v>
      </c>
      <c r="U149" s="162">
        <v>2.9978898E-2</v>
      </c>
      <c r="V149" s="162">
        <v>2.9978833E-2</v>
      </c>
      <c r="W149" s="162">
        <v>2.9977678000000001E-2</v>
      </c>
      <c r="X149" s="162">
        <v>2.9975633000000002E-2</v>
      </c>
      <c r="Y149" s="162">
        <v>2.997286E-2</v>
      </c>
      <c r="Z149" s="162">
        <v>2.9969493999999999E-2</v>
      </c>
      <c r="AA149" s="162">
        <v>2.9965645999999999E-2</v>
      </c>
      <c r="AB149" s="162">
        <v>2.9961409000000001E-2</v>
      </c>
      <c r="AC149" s="162">
        <v>2.9956858999999999E-2</v>
      </c>
      <c r="AD149" s="162">
        <v>2.9952060999999999E-2</v>
      </c>
      <c r="AE149" s="162">
        <v>2.9947069999999999E-2</v>
      </c>
    </row>
    <row r="150" spans="1:31" ht="15" x14ac:dyDescent="0.25">
      <c r="A150" s="169">
        <v>34335</v>
      </c>
      <c r="B150" s="162">
        <v>2.8546535000000001E-2</v>
      </c>
      <c r="C150" s="162">
        <v>2.9016317999999999E-2</v>
      </c>
      <c r="D150" s="162">
        <v>2.9408694999999999E-2</v>
      </c>
      <c r="E150" s="162">
        <v>2.9683277000000001E-2</v>
      </c>
      <c r="F150" s="162">
        <v>2.9871292000000001E-2</v>
      </c>
      <c r="G150" s="162">
        <v>3.0000388999999999E-2</v>
      </c>
      <c r="H150" s="162">
        <v>3.0089602E-2</v>
      </c>
      <c r="I150" s="162">
        <v>3.0151476E-2</v>
      </c>
      <c r="J150" s="162">
        <v>3.0194272000000001E-2</v>
      </c>
      <c r="K150" s="162">
        <v>3.0223498000000001E-2</v>
      </c>
      <c r="L150" s="162">
        <v>3.0242892E-2</v>
      </c>
      <c r="M150" s="162">
        <v>3.0255047E-2</v>
      </c>
      <c r="N150" s="162">
        <v>3.0261792999999999E-2</v>
      </c>
      <c r="O150" s="162">
        <v>3.0264448999999999E-2</v>
      </c>
      <c r="P150" s="162">
        <v>3.0263984000000001E-2</v>
      </c>
      <c r="Q150" s="162">
        <v>3.0261120999999998E-2</v>
      </c>
      <c r="R150" s="162">
        <v>3.0256406999999999E-2</v>
      </c>
      <c r="S150" s="162">
        <v>3.0250262999999999E-2</v>
      </c>
      <c r="T150" s="162">
        <v>3.0243013999999999E-2</v>
      </c>
      <c r="U150" s="162">
        <v>3.0234918E-2</v>
      </c>
      <c r="V150" s="162">
        <v>3.0226176E-2</v>
      </c>
      <c r="W150" s="162">
        <v>3.0216949999999999E-2</v>
      </c>
      <c r="X150" s="162">
        <v>3.0207371E-2</v>
      </c>
      <c r="Y150" s="162">
        <v>3.0197542000000001E-2</v>
      </c>
      <c r="Z150" s="162">
        <v>3.0187548000000002E-2</v>
      </c>
      <c r="AA150" s="162">
        <v>3.0177459E-2</v>
      </c>
      <c r="AB150" s="162">
        <v>3.0167329999999999E-2</v>
      </c>
      <c r="AC150" s="162">
        <v>3.0157205999999999E-2</v>
      </c>
      <c r="AD150" s="162">
        <v>3.0147126E-2</v>
      </c>
      <c r="AE150" s="162">
        <v>3.0137118000000001E-2</v>
      </c>
    </row>
    <row r="151" spans="1:31" ht="15" x14ac:dyDescent="0.25">
      <c r="A151" s="169">
        <v>34366</v>
      </c>
      <c r="B151" s="162">
        <v>2.8042648999999999E-2</v>
      </c>
      <c r="C151" s="162">
        <v>2.8325738E-2</v>
      </c>
      <c r="D151" s="162">
        <v>2.8711575999999999E-2</v>
      </c>
      <c r="E151" s="162">
        <v>2.9008628000000002E-2</v>
      </c>
      <c r="F151" s="162">
        <v>2.9222979E-2</v>
      </c>
      <c r="G151" s="162">
        <v>2.9377075999999998E-2</v>
      </c>
      <c r="H151" s="162">
        <v>2.9489064999999998E-2</v>
      </c>
      <c r="I151" s="162">
        <v>2.9571620999999999E-2</v>
      </c>
      <c r="J151" s="162">
        <v>2.9633326000000001E-2</v>
      </c>
      <c r="K151" s="162">
        <v>2.9679993000000002E-2</v>
      </c>
      <c r="L151" s="162">
        <v>2.9715608000000001E-2</v>
      </c>
      <c r="M151" s="162">
        <v>2.9742953999999999E-2</v>
      </c>
      <c r="N151" s="162">
        <v>2.9764006999999999E-2</v>
      </c>
      <c r="O151" s="162">
        <v>2.9780199E-2</v>
      </c>
      <c r="P151" s="162">
        <v>2.9792585999999999E-2</v>
      </c>
      <c r="Q151" s="162">
        <v>2.9801962000000001E-2</v>
      </c>
      <c r="R151" s="162">
        <v>2.9808931E-2</v>
      </c>
      <c r="S151" s="162">
        <v>2.981396E-2</v>
      </c>
      <c r="T151" s="162">
        <v>2.9817415999999999E-2</v>
      </c>
      <c r="U151" s="162">
        <v>2.9819587000000002E-2</v>
      </c>
      <c r="V151" s="162">
        <v>2.9820706999999998E-2</v>
      </c>
      <c r="W151" s="162">
        <v>2.9820962999999999E-2</v>
      </c>
      <c r="X151" s="162">
        <v>2.9820506E-2</v>
      </c>
      <c r="Y151" s="162">
        <v>2.9819463000000001E-2</v>
      </c>
      <c r="Z151" s="162">
        <v>2.9817935E-2</v>
      </c>
      <c r="AA151" s="162">
        <v>2.981601E-2</v>
      </c>
      <c r="AB151" s="162">
        <v>2.9813757E-2</v>
      </c>
      <c r="AC151" s="162">
        <v>2.9811237000000001E-2</v>
      </c>
      <c r="AD151" s="162">
        <v>2.9808500000000002E-2</v>
      </c>
      <c r="AE151" s="162">
        <v>2.9805588000000001E-2</v>
      </c>
    </row>
    <row r="152" spans="1:31" ht="15" x14ac:dyDescent="0.25">
      <c r="A152" s="169">
        <v>34394</v>
      </c>
      <c r="B152" s="162">
        <v>3.2724484999999998E-2</v>
      </c>
      <c r="C152" s="162">
        <v>3.1858820000000003E-2</v>
      </c>
      <c r="D152" s="162">
        <v>3.1846305999999998E-2</v>
      </c>
      <c r="E152" s="162">
        <v>3.1928073000000001E-2</v>
      </c>
      <c r="F152" s="162">
        <v>3.1994656000000003E-2</v>
      </c>
      <c r="G152" s="162">
        <v>3.2032926000000003E-2</v>
      </c>
      <c r="H152" s="162">
        <v>3.2047048000000002E-2</v>
      </c>
      <c r="I152" s="162">
        <v>3.2043215E-2</v>
      </c>
      <c r="J152" s="162">
        <v>3.2026613000000002E-2</v>
      </c>
      <c r="K152" s="162">
        <v>3.2001087999999997E-2</v>
      </c>
      <c r="L152" s="162">
        <v>3.1969394999999998E-2</v>
      </c>
      <c r="M152" s="162">
        <v>3.1933488000000003E-2</v>
      </c>
      <c r="N152" s="162">
        <v>3.1894761000000001E-2</v>
      </c>
      <c r="O152" s="162">
        <v>3.1854214999999998E-2</v>
      </c>
      <c r="P152" s="162">
        <v>3.1812576000000002E-2</v>
      </c>
      <c r="Q152" s="162">
        <v>3.1770376000000003E-2</v>
      </c>
      <c r="R152" s="162">
        <v>3.1728008000000002E-2</v>
      </c>
      <c r="S152" s="162">
        <v>3.1685761999999999E-2</v>
      </c>
      <c r="T152" s="162">
        <v>3.1643854999999999E-2</v>
      </c>
      <c r="U152" s="162">
        <v>3.1602449999999997E-2</v>
      </c>
      <c r="V152" s="162">
        <v>3.1561665000000003E-2</v>
      </c>
      <c r="W152" s="162">
        <v>3.1521589000000003E-2</v>
      </c>
      <c r="X152" s="162">
        <v>3.1482285999999998E-2</v>
      </c>
      <c r="Y152" s="162">
        <v>3.1443800000000001E-2</v>
      </c>
      <c r="Z152" s="162">
        <v>3.1406163000000001E-2</v>
      </c>
      <c r="AA152" s="162">
        <v>3.1369392000000003E-2</v>
      </c>
      <c r="AB152" s="162">
        <v>3.1333499000000001E-2</v>
      </c>
      <c r="AC152" s="162">
        <v>3.1298486E-2</v>
      </c>
      <c r="AD152" s="162">
        <v>3.1264351000000003E-2</v>
      </c>
      <c r="AE152" s="162">
        <v>3.1231087000000001E-2</v>
      </c>
    </row>
    <row r="153" spans="1:31" ht="15" x14ac:dyDescent="0.25">
      <c r="A153" s="169">
        <v>34425</v>
      </c>
      <c r="B153" s="162">
        <v>3.2195329000000002E-2</v>
      </c>
      <c r="C153" s="162">
        <v>3.3294329999999997E-2</v>
      </c>
      <c r="D153" s="162">
        <v>3.3982276999999998E-2</v>
      </c>
      <c r="E153" s="162">
        <v>3.4396716000000001E-2</v>
      </c>
      <c r="F153" s="162">
        <v>3.4636815000000001E-2</v>
      </c>
      <c r="G153" s="162">
        <v>3.4765168999999999E-2</v>
      </c>
      <c r="H153" s="162">
        <v>3.4820810000000001E-2</v>
      </c>
      <c r="I153" s="162">
        <v>3.4828350000000001E-2</v>
      </c>
      <c r="J153" s="162">
        <v>3.4803603000000002E-2</v>
      </c>
      <c r="K153" s="162">
        <v>3.4756939000000001E-2</v>
      </c>
      <c r="L153" s="162">
        <v>3.4695308000000001E-2</v>
      </c>
      <c r="M153" s="162">
        <v>3.4623464999999999E-2</v>
      </c>
      <c r="N153" s="162">
        <v>3.4544725999999998E-2</v>
      </c>
      <c r="O153" s="162">
        <v>3.4461444000000001E-2</v>
      </c>
      <c r="P153" s="162">
        <v>3.4375318000000002E-2</v>
      </c>
      <c r="Q153" s="162">
        <v>3.4287586000000002E-2</v>
      </c>
      <c r="R153" s="162">
        <v>3.4199162999999998E-2</v>
      </c>
      <c r="S153" s="162">
        <v>3.4110730999999998E-2</v>
      </c>
      <c r="T153" s="162">
        <v>3.4022796000000001E-2</v>
      </c>
      <c r="U153" s="162">
        <v>3.3935741999999998E-2</v>
      </c>
      <c r="V153" s="162">
        <v>3.3849852E-2</v>
      </c>
      <c r="W153" s="162">
        <v>3.3765337999999999E-2</v>
      </c>
      <c r="X153" s="162">
        <v>3.3682355999999997E-2</v>
      </c>
      <c r="Y153" s="162">
        <v>3.3601019000000003E-2</v>
      </c>
      <c r="Z153" s="162">
        <v>3.3521403999999998E-2</v>
      </c>
      <c r="AA153" s="162">
        <v>3.3443563000000003E-2</v>
      </c>
      <c r="AB153" s="162">
        <v>3.3367528E-2</v>
      </c>
      <c r="AC153" s="162">
        <v>3.3293313999999997E-2</v>
      </c>
      <c r="AD153" s="162">
        <v>3.3220921E-2</v>
      </c>
      <c r="AE153" s="162">
        <v>3.3150341E-2</v>
      </c>
    </row>
    <row r="154" spans="1:31" ht="15" x14ac:dyDescent="0.25">
      <c r="A154" s="169">
        <v>34455</v>
      </c>
      <c r="B154" s="162">
        <v>3.2434833000000003E-2</v>
      </c>
      <c r="C154" s="162">
        <v>3.3406802999999999E-2</v>
      </c>
      <c r="D154" s="162">
        <v>3.3978432000000003E-2</v>
      </c>
      <c r="E154" s="162">
        <v>3.4310490999999999E-2</v>
      </c>
      <c r="F154" s="162">
        <v>3.4494181999999998E-2</v>
      </c>
      <c r="G154" s="162">
        <v>3.4584002000000003E-2</v>
      </c>
      <c r="H154" s="162">
        <v>3.4613258000000001E-2</v>
      </c>
      <c r="I154" s="162">
        <v>3.4602753999999999E-2</v>
      </c>
      <c r="J154" s="162">
        <v>3.4565782000000003E-2</v>
      </c>
      <c r="K154" s="162">
        <v>3.4511027999999999E-2</v>
      </c>
      <c r="L154" s="162">
        <v>3.4444295E-2</v>
      </c>
      <c r="M154" s="162">
        <v>3.4369544000000002E-2</v>
      </c>
      <c r="N154" s="162">
        <v>3.4289530999999998E-2</v>
      </c>
      <c r="O154" s="162">
        <v>3.4206203999999997E-2</v>
      </c>
      <c r="P154" s="162">
        <v>3.4120966000000003E-2</v>
      </c>
      <c r="Q154" s="162">
        <v>3.4034834E-2</v>
      </c>
      <c r="R154" s="162">
        <v>3.3948555999999998E-2</v>
      </c>
      <c r="S154" s="162">
        <v>3.3862683999999997E-2</v>
      </c>
      <c r="T154" s="162">
        <v>3.3777627999999997E-2</v>
      </c>
      <c r="U154" s="162">
        <v>3.3693689999999998E-2</v>
      </c>
      <c r="V154" s="162">
        <v>3.3611094000000001E-2</v>
      </c>
      <c r="W154" s="162">
        <v>3.3530003000000003E-2</v>
      </c>
      <c r="X154" s="162">
        <v>3.3450532999999998E-2</v>
      </c>
      <c r="Y154" s="162">
        <v>3.3372765999999998E-2</v>
      </c>
      <c r="Z154" s="162">
        <v>3.3296754999999997E-2</v>
      </c>
      <c r="AA154" s="162">
        <v>3.322253E-2</v>
      </c>
      <c r="AB154" s="162">
        <v>3.3150106999999998E-2</v>
      </c>
      <c r="AC154" s="162">
        <v>3.3079486999999998E-2</v>
      </c>
      <c r="AD154" s="162">
        <v>3.3010658999999998E-2</v>
      </c>
      <c r="AE154" s="162">
        <v>3.2943608999999999E-2</v>
      </c>
    </row>
    <row r="155" spans="1:31" ht="15" x14ac:dyDescent="0.25">
      <c r="A155" s="169">
        <v>34486</v>
      </c>
      <c r="B155" s="162">
        <v>3.4229272999999998E-2</v>
      </c>
      <c r="C155" s="162">
        <v>3.4425401000000001E-2</v>
      </c>
      <c r="D155" s="162">
        <v>3.4747802000000001E-2</v>
      </c>
      <c r="E155" s="162">
        <v>3.4960483000000001E-2</v>
      </c>
      <c r="F155" s="162">
        <v>3.5072882E-2</v>
      </c>
      <c r="G155" s="162">
        <v>3.5113927000000003E-2</v>
      </c>
      <c r="H155" s="162">
        <v>3.5106703000000003E-2</v>
      </c>
      <c r="I155" s="162">
        <v>3.5067217999999997E-2</v>
      </c>
      <c r="J155" s="162">
        <v>3.5006227000000001E-2</v>
      </c>
      <c r="K155" s="162">
        <v>3.4930951000000002E-2</v>
      </c>
      <c r="L155" s="162">
        <v>3.4846281999999999E-2</v>
      </c>
      <c r="M155" s="162">
        <v>3.4755583999999999E-2</v>
      </c>
      <c r="N155" s="162">
        <v>3.4661196999999998E-2</v>
      </c>
      <c r="O155" s="162">
        <v>3.4564776999999998E-2</v>
      </c>
      <c r="P155" s="162">
        <v>3.4467508000000001E-2</v>
      </c>
      <c r="Q155" s="162">
        <v>3.4370243000000002E-2</v>
      </c>
      <c r="R155" s="162">
        <v>3.4273601000000001E-2</v>
      </c>
      <c r="S155" s="162">
        <v>3.4178036000000002E-2</v>
      </c>
      <c r="T155" s="162">
        <v>3.4083874E-2</v>
      </c>
      <c r="U155" s="162">
        <v>3.3991354000000001E-2</v>
      </c>
      <c r="V155" s="162">
        <v>3.3900644000000001E-2</v>
      </c>
      <c r="W155" s="162">
        <v>3.3811860999999999E-2</v>
      </c>
      <c r="X155" s="162">
        <v>3.3725084000000002E-2</v>
      </c>
      <c r="Y155" s="162">
        <v>3.3640359000000002E-2</v>
      </c>
      <c r="Z155" s="162">
        <v>3.3557713000000003E-2</v>
      </c>
      <c r="AA155" s="162">
        <v>3.3477149999999997E-2</v>
      </c>
      <c r="AB155" s="162">
        <v>3.3398664000000002E-2</v>
      </c>
      <c r="AC155" s="162">
        <v>3.3322236999999998E-2</v>
      </c>
      <c r="AD155" s="162">
        <v>3.3247842999999999E-2</v>
      </c>
      <c r="AE155" s="162">
        <v>3.3175448000000003E-2</v>
      </c>
    </row>
    <row r="156" spans="1:31" ht="15" x14ac:dyDescent="0.25">
      <c r="A156" s="169">
        <v>34516</v>
      </c>
      <c r="B156" s="162">
        <v>3.2848815000000003E-2</v>
      </c>
      <c r="C156" s="162">
        <v>3.4247606999999999E-2</v>
      </c>
      <c r="D156" s="162">
        <v>3.5099387000000003E-2</v>
      </c>
      <c r="E156" s="162">
        <v>3.5607252999999998E-2</v>
      </c>
      <c r="F156" s="162">
        <v>3.5899215999999998E-2</v>
      </c>
      <c r="G156" s="162">
        <v>3.6053650999999999E-2</v>
      </c>
      <c r="H156" s="162">
        <v>3.6118885000000003E-2</v>
      </c>
      <c r="I156" s="162">
        <v>3.6125236999999998E-2</v>
      </c>
      <c r="J156" s="162">
        <v>3.6092128000000001E-2</v>
      </c>
      <c r="K156" s="162">
        <v>3.6032277000000001E-2</v>
      </c>
      <c r="L156" s="162">
        <v>3.5954197E-2</v>
      </c>
      <c r="M156" s="162">
        <v>3.5863707000000002E-2</v>
      </c>
      <c r="N156" s="162">
        <v>3.5764865E-2</v>
      </c>
      <c r="O156" s="162">
        <v>3.5660549E-2</v>
      </c>
      <c r="P156" s="162">
        <v>3.5552831999999999E-2</v>
      </c>
      <c r="Q156" s="162">
        <v>3.5443229E-2</v>
      </c>
      <c r="R156" s="162">
        <v>3.5332857000000002E-2</v>
      </c>
      <c r="S156" s="162">
        <v>3.5222545000000001E-2</v>
      </c>
      <c r="T156" s="162">
        <v>3.5112913000000003E-2</v>
      </c>
      <c r="U156" s="162">
        <v>3.5004423999999999E-2</v>
      </c>
      <c r="V156" s="162">
        <v>3.4897425000000003E-2</v>
      </c>
      <c r="W156" s="162">
        <v>3.4792172000000003E-2</v>
      </c>
      <c r="X156" s="162">
        <v>3.4688853999999998E-2</v>
      </c>
      <c r="Y156" s="162">
        <v>3.4587605E-2</v>
      </c>
      <c r="Z156" s="162">
        <v>3.4488520000000002E-2</v>
      </c>
      <c r="AA156" s="162">
        <v>3.4391658999999998E-2</v>
      </c>
      <c r="AB156" s="162">
        <v>3.4297058999999998E-2</v>
      </c>
      <c r="AC156" s="162">
        <v>3.4204735999999999E-2</v>
      </c>
      <c r="AD156" s="162">
        <v>3.4114690000000003E-2</v>
      </c>
      <c r="AE156" s="162">
        <v>3.4026908000000002E-2</v>
      </c>
    </row>
    <row r="157" spans="1:31" ht="15" x14ac:dyDescent="0.25">
      <c r="A157" s="169">
        <v>34547</v>
      </c>
      <c r="B157" s="162">
        <v>3.2882372E-2</v>
      </c>
      <c r="C157" s="162">
        <v>3.3757206999999997E-2</v>
      </c>
      <c r="D157" s="162">
        <v>3.4215532E-2</v>
      </c>
      <c r="E157" s="162">
        <v>3.4462387999999997E-2</v>
      </c>
      <c r="F157" s="162">
        <v>3.4585097000000002E-2</v>
      </c>
      <c r="G157" s="162">
        <v>3.4631227000000001E-2</v>
      </c>
      <c r="H157" s="162">
        <v>3.4628776999999999E-2</v>
      </c>
      <c r="I157" s="162">
        <v>3.459491E-2</v>
      </c>
      <c r="J157" s="162">
        <v>3.4540471000000003E-2</v>
      </c>
      <c r="K157" s="162">
        <v>3.4472496999999998E-2</v>
      </c>
      <c r="L157" s="162">
        <v>3.4395665999999998E-2</v>
      </c>
      <c r="M157" s="162">
        <v>3.4313151E-2</v>
      </c>
      <c r="N157" s="162">
        <v>3.4227148999999998E-2</v>
      </c>
      <c r="O157" s="162">
        <v>3.4139206999999998E-2</v>
      </c>
      <c r="P157" s="162">
        <v>3.4050428000000001E-2</v>
      </c>
      <c r="Q157" s="162">
        <v>3.3961604999999999E-2</v>
      </c>
      <c r="R157" s="162">
        <v>3.3873316000000001E-2</v>
      </c>
      <c r="S157" s="162">
        <v>3.3785981999999999E-2</v>
      </c>
      <c r="T157" s="162">
        <v>3.3699908000000001E-2</v>
      </c>
      <c r="U157" s="162">
        <v>3.3615315999999999E-2</v>
      </c>
      <c r="V157" s="162">
        <v>3.3532364000000002E-2</v>
      </c>
      <c r="W157" s="162">
        <v>3.3451162E-2</v>
      </c>
      <c r="X157" s="162">
        <v>3.3371783000000002E-2</v>
      </c>
      <c r="Y157" s="162">
        <v>3.3294273999999999E-2</v>
      </c>
      <c r="Z157" s="162">
        <v>3.3218656999999999E-2</v>
      </c>
      <c r="AA157" s="162">
        <v>3.3144940999999997E-2</v>
      </c>
      <c r="AB157" s="162">
        <v>3.3073119999999998E-2</v>
      </c>
      <c r="AC157" s="162">
        <v>3.3003178000000001E-2</v>
      </c>
      <c r="AD157" s="162">
        <v>3.2935091E-2</v>
      </c>
      <c r="AE157" s="162">
        <v>3.2868831000000001E-2</v>
      </c>
    </row>
    <row r="158" spans="1:31" ht="15" x14ac:dyDescent="0.25">
      <c r="A158" s="169">
        <v>34578</v>
      </c>
      <c r="B158" s="162">
        <v>3.2515549999999997E-2</v>
      </c>
      <c r="C158" s="162">
        <v>3.3748931000000003E-2</v>
      </c>
      <c r="D158" s="162">
        <v>3.4354660000000002E-2</v>
      </c>
      <c r="E158" s="162">
        <v>3.4680493E-2</v>
      </c>
      <c r="F158" s="162">
        <v>3.4849932E-2</v>
      </c>
      <c r="G158" s="162">
        <v>3.4924845000000003E-2</v>
      </c>
      <c r="H158" s="162">
        <v>3.4940264999999998E-2</v>
      </c>
      <c r="I158" s="162">
        <v>3.4917252000000003E-2</v>
      </c>
      <c r="J158" s="162">
        <v>3.4868973999999997E-2</v>
      </c>
      <c r="K158" s="162">
        <v>3.4803926999999998E-2</v>
      </c>
      <c r="L158" s="162">
        <v>3.4727741999999999E-2</v>
      </c>
      <c r="M158" s="162">
        <v>3.464424E-2</v>
      </c>
      <c r="N158" s="162">
        <v>3.4556066000000003E-2</v>
      </c>
      <c r="O158" s="162">
        <v>3.4465085999999999E-2</v>
      </c>
      <c r="P158" s="162">
        <v>3.4372633E-2</v>
      </c>
      <c r="Q158" s="162">
        <v>3.4279675000000003E-2</v>
      </c>
      <c r="R158" s="162">
        <v>3.4186916999999997E-2</v>
      </c>
      <c r="S158" s="162">
        <v>3.4094877000000003E-2</v>
      </c>
      <c r="T158" s="162">
        <v>3.4003935999999998E-2</v>
      </c>
      <c r="U158" s="162">
        <v>3.3914374999999997E-2</v>
      </c>
      <c r="V158" s="162">
        <v>3.3826395000000002E-2</v>
      </c>
      <c r="W158" s="162">
        <v>3.3740144E-2</v>
      </c>
      <c r="X158" s="162">
        <v>3.3655721E-2</v>
      </c>
      <c r="Y158" s="162">
        <v>3.3573196E-2</v>
      </c>
      <c r="Z158" s="162">
        <v>3.3492608E-2</v>
      </c>
      <c r="AA158" s="162">
        <v>3.3413979000000003E-2</v>
      </c>
      <c r="AB158" s="162">
        <v>3.3337313E-2</v>
      </c>
      <c r="AC158" s="162">
        <v>3.3262603000000002E-2</v>
      </c>
      <c r="AD158" s="162">
        <v>3.3189833000000002E-2</v>
      </c>
      <c r="AE158" s="162">
        <v>3.3118976000000001E-2</v>
      </c>
    </row>
    <row r="159" spans="1:31" ht="15" x14ac:dyDescent="0.25">
      <c r="A159" s="169">
        <v>34608</v>
      </c>
      <c r="B159" s="162">
        <v>3.4983835999999997E-2</v>
      </c>
      <c r="C159" s="162">
        <v>3.6007145999999997E-2</v>
      </c>
      <c r="D159" s="162">
        <v>3.6548555000000003E-2</v>
      </c>
      <c r="E159" s="162">
        <v>3.6831029000000001E-2</v>
      </c>
      <c r="F159" s="162">
        <v>3.6959000999999998E-2</v>
      </c>
      <c r="G159" s="162">
        <v>3.6991267000000001E-2</v>
      </c>
      <c r="H159" s="162">
        <v>3.6962895000000003E-2</v>
      </c>
      <c r="I159" s="162">
        <v>3.6895512999999998E-2</v>
      </c>
      <c r="J159" s="162">
        <v>3.6802827000000003E-2</v>
      </c>
      <c r="K159" s="162">
        <v>3.6693740000000002E-2</v>
      </c>
      <c r="L159" s="162">
        <v>3.6574162E-2</v>
      </c>
      <c r="M159" s="162">
        <v>3.6448100999999997E-2</v>
      </c>
      <c r="N159" s="162">
        <v>3.6318324999999999E-2</v>
      </c>
      <c r="O159" s="162">
        <v>3.6186772999999998E-2</v>
      </c>
      <c r="P159" s="162">
        <v>3.6054822E-2</v>
      </c>
      <c r="Q159" s="162">
        <v>3.5923456999999999E-2</v>
      </c>
      <c r="R159" s="162">
        <v>3.5793389000000002E-2</v>
      </c>
      <c r="S159" s="162">
        <v>3.5665128999999997E-2</v>
      </c>
      <c r="T159" s="162">
        <v>3.5539043999999999E-2</v>
      </c>
      <c r="U159" s="162">
        <v>3.5415393000000003E-2</v>
      </c>
      <c r="V159" s="162">
        <v>3.5294356999999998E-2</v>
      </c>
      <c r="W159" s="162">
        <v>3.5176054999999998E-2</v>
      </c>
      <c r="X159" s="162">
        <v>3.5060562000000003E-2</v>
      </c>
      <c r="Y159" s="162">
        <v>3.4947918000000001E-2</v>
      </c>
      <c r="Z159" s="162">
        <v>3.4838134E-2</v>
      </c>
      <c r="AA159" s="162">
        <v>3.4731204000000002E-2</v>
      </c>
      <c r="AB159" s="162">
        <v>3.4627102999999999E-2</v>
      </c>
      <c r="AC159" s="162">
        <v>3.4525795999999997E-2</v>
      </c>
      <c r="AD159" s="162">
        <v>3.4427237999999999E-2</v>
      </c>
      <c r="AE159" s="162">
        <v>3.4331377000000003E-2</v>
      </c>
    </row>
    <row r="160" spans="1:31" ht="15" x14ac:dyDescent="0.25">
      <c r="A160" s="169">
        <v>34639</v>
      </c>
      <c r="B160" s="162">
        <v>3.5738486999999999E-2</v>
      </c>
      <c r="C160" s="162">
        <v>3.6889137000000002E-2</v>
      </c>
      <c r="D160" s="162">
        <v>3.7539924000000002E-2</v>
      </c>
      <c r="E160" s="162">
        <v>3.7892099999999998E-2</v>
      </c>
      <c r="F160" s="162">
        <v>3.8060234999999998E-2</v>
      </c>
      <c r="G160" s="162">
        <v>3.8112722000000002E-2</v>
      </c>
      <c r="H160" s="162">
        <v>3.8091307999999997E-2</v>
      </c>
      <c r="I160" s="162">
        <v>3.8022032999999997E-2</v>
      </c>
      <c r="J160" s="162">
        <v>3.7921503000000002E-2</v>
      </c>
      <c r="K160" s="162">
        <v>3.7800546999999997E-2</v>
      </c>
      <c r="L160" s="162">
        <v>3.7666375000000002E-2</v>
      </c>
      <c r="M160" s="162">
        <v>3.7523887999999998E-2</v>
      </c>
      <c r="N160" s="162">
        <v>3.7376474E-2</v>
      </c>
      <c r="O160" s="162">
        <v>3.7226515000000002E-2</v>
      </c>
      <c r="P160" s="162">
        <v>3.7075706999999999E-2</v>
      </c>
      <c r="Q160" s="162">
        <v>3.6925265999999998E-2</v>
      </c>
      <c r="R160" s="162">
        <v>3.6776072E-2</v>
      </c>
      <c r="S160" s="162">
        <v>3.6628763000000002E-2</v>
      </c>
      <c r="T160" s="162">
        <v>3.6483799999999997E-2</v>
      </c>
      <c r="U160" s="162">
        <v>3.634151E-2</v>
      </c>
      <c r="V160" s="162">
        <v>3.6202126000000001E-2</v>
      </c>
      <c r="W160" s="162">
        <v>3.6065805999999999E-2</v>
      </c>
      <c r="X160" s="162">
        <v>3.5932648999999997E-2</v>
      </c>
      <c r="Y160" s="162">
        <v>3.5802715999999998E-2</v>
      </c>
      <c r="Z160" s="162">
        <v>3.5676028999999998E-2</v>
      </c>
      <c r="AA160" s="162">
        <v>3.5552591000000001E-2</v>
      </c>
      <c r="AB160" s="162">
        <v>3.5432379E-2</v>
      </c>
      <c r="AC160" s="162">
        <v>3.5315361000000003E-2</v>
      </c>
      <c r="AD160" s="162">
        <v>3.5201488000000003E-2</v>
      </c>
      <c r="AE160" s="162">
        <v>3.5090705999999999E-2</v>
      </c>
    </row>
    <row r="161" spans="1:31" ht="15" x14ac:dyDescent="0.25">
      <c r="A161" s="169">
        <v>34669</v>
      </c>
      <c r="B161" s="162">
        <v>3.9072213000000001E-2</v>
      </c>
      <c r="C161" s="162">
        <v>3.8873275999999998E-2</v>
      </c>
      <c r="D161" s="162">
        <v>3.8929037999999999E-2</v>
      </c>
      <c r="E161" s="162">
        <v>3.8936866000000001E-2</v>
      </c>
      <c r="F161" s="162">
        <v>3.8881283000000003E-2</v>
      </c>
      <c r="G161" s="162">
        <v>3.8778461E-2</v>
      </c>
      <c r="H161" s="162">
        <v>3.8644142999999999E-2</v>
      </c>
      <c r="I161" s="162">
        <v>3.8489843000000003E-2</v>
      </c>
      <c r="J161" s="162">
        <v>3.832344E-2</v>
      </c>
      <c r="K161" s="162">
        <v>3.8150244E-2</v>
      </c>
      <c r="L161" s="162">
        <v>3.7973828000000001E-2</v>
      </c>
      <c r="M161" s="162">
        <v>3.7796615999999998E-2</v>
      </c>
      <c r="N161" s="162">
        <v>3.7620259000000003E-2</v>
      </c>
      <c r="O161" s="162">
        <v>3.7445885999999998E-2</v>
      </c>
      <c r="P161" s="162">
        <v>3.7274269999999998E-2</v>
      </c>
      <c r="Q161" s="162">
        <v>3.7105936999999999E-2</v>
      </c>
      <c r="R161" s="162">
        <v>3.6941236000000002E-2</v>
      </c>
      <c r="S161" s="162">
        <v>3.6780394000000001E-2</v>
      </c>
      <c r="T161" s="162">
        <v>3.6623546999999999E-2</v>
      </c>
      <c r="U161" s="162">
        <v>3.6470764000000003E-2</v>
      </c>
      <c r="V161" s="162">
        <v>3.6322067999999999E-2</v>
      </c>
      <c r="W161" s="162">
        <v>3.6177446000000002E-2</v>
      </c>
      <c r="X161" s="162">
        <v>3.6036857999999998E-2</v>
      </c>
      <c r="Y161" s="162">
        <v>3.5900247000000003E-2</v>
      </c>
      <c r="Z161" s="162">
        <v>3.576754E-2</v>
      </c>
      <c r="AA161" s="162">
        <v>3.5638654999999998E-2</v>
      </c>
      <c r="AB161" s="162">
        <v>3.5513501000000003E-2</v>
      </c>
      <c r="AC161" s="162">
        <v>3.5391986E-2</v>
      </c>
      <c r="AD161" s="162">
        <v>3.5274011000000001E-2</v>
      </c>
      <c r="AE161" s="162">
        <v>3.5159477000000001E-2</v>
      </c>
    </row>
    <row r="162" spans="1:31" ht="15" x14ac:dyDescent="0.25">
      <c r="A162" s="169">
        <v>34700</v>
      </c>
      <c r="B162" s="162">
        <v>3.7001701999999997E-2</v>
      </c>
      <c r="C162" s="162">
        <v>3.8105330999999999E-2</v>
      </c>
      <c r="D162" s="162">
        <v>3.8687863000000003E-2</v>
      </c>
      <c r="E162" s="162">
        <v>3.8980354000000002E-2</v>
      </c>
      <c r="F162" s="162">
        <v>3.9098209000000002E-2</v>
      </c>
      <c r="G162" s="162">
        <v>3.9107740000000002E-2</v>
      </c>
      <c r="H162" s="162">
        <v>3.9048808999999997E-2</v>
      </c>
      <c r="I162" s="162">
        <v>3.8946086999999997E-2</v>
      </c>
      <c r="J162" s="162">
        <v>3.8815228E-2</v>
      </c>
      <c r="K162" s="162">
        <v>3.8666399999999997E-2</v>
      </c>
      <c r="L162" s="162">
        <v>3.8506352000000001E-2</v>
      </c>
      <c r="M162" s="162">
        <v>3.8339649000000003E-2</v>
      </c>
      <c r="N162" s="162">
        <v>3.8169438E-2</v>
      </c>
      <c r="O162" s="162">
        <v>3.7997915E-2</v>
      </c>
      <c r="P162" s="162">
        <v>3.7826631999999999E-2</v>
      </c>
      <c r="Q162" s="162">
        <v>3.7656693999999998E-2</v>
      </c>
      <c r="R162" s="162">
        <v>3.7488891000000003E-2</v>
      </c>
      <c r="S162" s="162">
        <v>3.7323782999999999E-2</v>
      </c>
      <c r="T162" s="162">
        <v>3.7161767999999998E-2</v>
      </c>
      <c r="U162" s="162">
        <v>3.7003121999999999E-2</v>
      </c>
      <c r="V162" s="162">
        <v>3.6848028999999997E-2</v>
      </c>
      <c r="W162" s="162">
        <v>3.6696606E-2</v>
      </c>
      <c r="X162" s="162">
        <v>3.6548917E-2</v>
      </c>
      <c r="Y162" s="162">
        <v>3.6404987999999999E-2</v>
      </c>
      <c r="Z162" s="162">
        <v>3.6264815999999998E-2</v>
      </c>
      <c r="AA162" s="162">
        <v>3.6128371999999999E-2</v>
      </c>
      <c r="AB162" s="162">
        <v>3.5995614000000002E-2</v>
      </c>
      <c r="AC162" s="162">
        <v>3.5866482999999998E-2</v>
      </c>
      <c r="AD162" s="162">
        <v>3.5740912999999999E-2</v>
      </c>
      <c r="AE162" s="162">
        <v>3.5618827999999998E-2</v>
      </c>
    </row>
    <row r="163" spans="1:31" ht="15" x14ac:dyDescent="0.25">
      <c r="A163" s="169">
        <v>34731</v>
      </c>
      <c r="B163" s="162">
        <v>3.5637151999999998E-2</v>
      </c>
      <c r="C163" s="162">
        <v>3.6868634999999997E-2</v>
      </c>
      <c r="D163" s="162">
        <v>3.7505015000000003E-2</v>
      </c>
      <c r="E163" s="162">
        <v>3.7835251E-2</v>
      </c>
      <c r="F163" s="162">
        <v>3.7985511999999999E-2</v>
      </c>
      <c r="G163" s="162">
        <v>3.8024976000000002E-2</v>
      </c>
      <c r="H163" s="162">
        <v>3.7994440999999997E-2</v>
      </c>
      <c r="I163" s="162">
        <v>3.7918932000000002E-2</v>
      </c>
      <c r="J163" s="162">
        <v>3.7814260000000002E-2</v>
      </c>
      <c r="K163" s="162">
        <v>3.7690674E-2</v>
      </c>
      <c r="L163" s="162">
        <v>3.7554978000000003E-2</v>
      </c>
      <c r="M163" s="162">
        <v>3.7411779999999999E-2</v>
      </c>
      <c r="N163" s="162">
        <v>3.726426E-2</v>
      </c>
      <c r="O163" s="162">
        <v>3.7114649E-2</v>
      </c>
      <c r="P163" s="162">
        <v>3.6964531000000002E-2</v>
      </c>
      <c r="Q163" s="162">
        <v>3.6815039000000001E-2</v>
      </c>
      <c r="R163" s="162">
        <v>3.6666989999999997E-2</v>
      </c>
      <c r="S163" s="162">
        <v>3.6520972999999998E-2</v>
      </c>
      <c r="T163" s="162">
        <v>3.6377411999999998E-2</v>
      </c>
      <c r="U163" s="162">
        <v>3.6236604999999998E-2</v>
      </c>
      <c r="V163" s="162">
        <v>3.6098762E-2</v>
      </c>
      <c r="W163" s="162">
        <v>3.5964021999999998E-2</v>
      </c>
      <c r="X163" s="162">
        <v>3.5832470999999998E-2</v>
      </c>
      <c r="Y163" s="162">
        <v>3.5704156000000001E-2</v>
      </c>
      <c r="Z163" s="162">
        <v>3.5579092999999999E-2</v>
      </c>
      <c r="AA163" s="162">
        <v>3.5457273999999997E-2</v>
      </c>
      <c r="AB163" s="162">
        <v>3.5338674E-2</v>
      </c>
      <c r="AC163" s="162">
        <v>3.5223250999999997E-2</v>
      </c>
      <c r="AD163" s="162">
        <v>3.5110956999999998E-2</v>
      </c>
      <c r="AE163" s="162">
        <v>3.5001733E-2</v>
      </c>
    </row>
    <row r="164" spans="1:31" ht="15" x14ac:dyDescent="0.25">
      <c r="A164" s="169">
        <v>34759</v>
      </c>
      <c r="B164" s="162">
        <v>3.4741269999999998E-2</v>
      </c>
      <c r="C164" s="162">
        <v>3.5451000000000003E-2</v>
      </c>
      <c r="D164" s="162">
        <v>3.5823306999999999E-2</v>
      </c>
      <c r="E164" s="162">
        <v>3.6006980000000001E-2</v>
      </c>
      <c r="F164" s="162">
        <v>3.6076784000000001E-2</v>
      </c>
      <c r="G164" s="162">
        <v>3.6075929E-2</v>
      </c>
      <c r="H164" s="162">
        <v>3.6030462999999999E-2</v>
      </c>
      <c r="I164" s="162">
        <v>3.5956528000000001E-2</v>
      </c>
      <c r="J164" s="162">
        <v>3.5864372999999998E-2</v>
      </c>
      <c r="K164" s="162">
        <v>3.5760654000000003E-2</v>
      </c>
      <c r="L164" s="162">
        <v>3.5649787000000002E-2</v>
      </c>
      <c r="M164" s="162">
        <v>3.5534759999999999E-2</v>
      </c>
      <c r="N164" s="162">
        <v>3.5417626000000001E-2</v>
      </c>
      <c r="O164" s="162">
        <v>3.5299820000000003E-2</v>
      </c>
      <c r="P164" s="162">
        <v>3.5182352E-2</v>
      </c>
      <c r="Q164" s="162">
        <v>3.5065939999999997E-2</v>
      </c>
      <c r="R164" s="162">
        <v>3.4951094000000002E-2</v>
      </c>
      <c r="S164" s="162">
        <v>3.4838177999999997E-2</v>
      </c>
      <c r="T164" s="162">
        <v>3.4727444000000003E-2</v>
      </c>
      <c r="U164" s="162">
        <v>3.4619068000000003E-2</v>
      </c>
      <c r="V164" s="162">
        <v>3.4513164999999998E-2</v>
      </c>
      <c r="W164" s="162">
        <v>3.4409807000000001E-2</v>
      </c>
      <c r="X164" s="162">
        <v>3.4309028999999998E-2</v>
      </c>
      <c r="Y164" s="162">
        <v>3.4210844999999997E-2</v>
      </c>
      <c r="Z164" s="162">
        <v>3.4115247000000001E-2</v>
      </c>
      <c r="AA164" s="162">
        <v>3.4022212000000003E-2</v>
      </c>
      <c r="AB164" s="162">
        <v>3.3931705999999999E-2</v>
      </c>
      <c r="AC164" s="162">
        <v>3.3843689000000003E-2</v>
      </c>
      <c r="AD164" s="162">
        <v>3.3758112E-2</v>
      </c>
      <c r="AE164" s="162">
        <v>3.3674922000000003E-2</v>
      </c>
    </row>
    <row r="165" spans="1:31" ht="15" x14ac:dyDescent="0.25">
      <c r="A165" s="169">
        <v>34790</v>
      </c>
      <c r="B165" s="162">
        <v>3.4644238000000001E-2</v>
      </c>
      <c r="C165" s="162">
        <v>3.5244194E-2</v>
      </c>
      <c r="D165" s="162">
        <v>3.5502948999999999E-2</v>
      </c>
      <c r="E165" s="162">
        <v>3.5606594999999998E-2</v>
      </c>
      <c r="F165" s="162">
        <v>3.5623480999999999E-2</v>
      </c>
      <c r="G165" s="162">
        <v>3.5588603000000003E-2</v>
      </c>
      <c r="H165" s="162">
        <v>3.5521970999999999E-2</v>
      </c>
      <c r="I165" s="162">
        <v>3.5435652999999998E-2</v>
      </c>
      <c r="J165" s="162">
        <v>3.5337186E-2</v>
      </c>
      <c r="K165" s="162">
        <v>3.5231407999999999E-2</v>
      </c>
      <c r="L165" s="162">
        <v>3.5121501999999999E-2</v>
      </c>
      <c r="M165" s="162">
        <v>3.5009600000000002E-2</v>
      </c>
      <c r="N165" s="162">
        <v>3.4897154999999999E-2</v>
      </c>
      <c r="O165" s="162">
        <v>3.4785166999999999E-2</v>
      </c>
      <c r="P165" s="162">
        <v>3.4674335000000001E-2</v>
      </c>
      <c r="Q165" s="162">
        <v>3.4565141000000001E-2</v>
      </c>
      <c r="R165" s="162">
        <v>3.4457922000000002E-2</v>
      </c>
      <c r="S165" s="162">
        <v>3.4352908000000001E-2</v>
      </c>
      <c r="T165" s="162">
        <v>3.4250251000000002E-2</v>
      </c>
      <c r="U165" s="162">
        <v>3.4150048000000002E-2</v>
      </c>
      <c r="V165" s="162">
        <v>3.4052354E-2</v>
      </c>
      <c r="W165" s="162">
        <v>3.3957192999999997E-2</v>
      </c>
      <c r="X165" s="162">
        <v>3.3864564999999999E-2</v>
      </c>
      <c r="Y165" s="162">
        <v>3.3774452000000003E-2</v>
      </c>
      <c r="Z165" s="162">
        <v>3.3686827000000003E-2</v>
      </c>
      <c r="AA165" s="162">
        <v>3.3601647999999998E-2</v>
      </c>
      <c r="AB165" s="162">
        <v>3.3518869999999999E-2</v>
      </c>
      <c r="AC165" s="162">
        <v>3.343844E-2</v>
      </c>
      <c r="AD165" s="162">
        <v>3.3360303000000001E-2</v>
      </c>
      <c r="AE165" s="162">
        <v>3.3284401999999998E-2</v>
      </c>
    </row>
    <row r="166" spans="1:31" ht="15" x14ac:dyDescent="0.25">
      <c r="A166" s="169">
        <v>34820</v>
      </c>
      <c r="B166" s="162">
        <v>3.4662408999999998E-2</v>
      </c>
      <c r="C166" s="162">
        <v>3.4517124000000003E-2</v>
      </c>
      <c r="D166" s="162">
        <v>3.4304103000000002E-2</v>
      </c>
      <c r="E166" s="162">
        <v>3.4110267E-2</v>
      </c>
      <c r="F166" s="162">
        <v>3.3939611000000001E-2</v>
      </c>
      <c r="G166" s="162">
        <v>3.3787683999999998E-2</v>
      </c>
      <c r="H166" s="162">
        <v>3.3650171999999999E-2</v>
      </c>
      <c r="I166" s="162">
        <v>3.3523866999999999E-2</v>
      </c>
      <c r="J166" s="162">
        <v>3.3406506000000002E-2</v>
      </c>
      <c r="K166" s="162">
        <v>3.3296496000000002E-2</v>
      </c>
      <c r="L166" s="162">
        <v>3.3192698E-2</v>
      </c>
      <c r="M166" s="162">
        <v>3.3094276999999998E-2</v>
      </c>
      <c r="N166" s="162">
        <v>3.3000605000000002E-2</v>
      </c>
      <c r="O166" s="162">
        <v>3.2911195999999997E-2</v>
      </c>
      <c r="P166" s="162">
        <v>3.2825664999999997E-2</v>
      </c>
      <c r="Q166" s="162">
        <v>3.2743695000000003E-2</v>
      </c>
      <c r="R166" s="162">
        <v>3.2665026E-2</v>
      </c>
      <c r="S166" s="162">
        <v>3.2589432000000002E-2</v>
      </c>
      <c r="T166" s="162">
        <v>3.2516722999999997E-2</v>
      </c>
      <c r="U166" s="162">
        <v>3.2446726000000002E-2</v>
      </c>
      <c r="V166" s="162">
        <v>3.2379291999999997E-2</v>
      </c>
      <c r="W166" s="162">
        <v>3.2314283999999999E-2</v>
      </c>
      <c r="X166" s="162">
        <v>3.2251580000000002E-2</v>
      </c>
      <c r="Y166" s="162">
        <v>3.2191064999999998E-2</v>
      </c>
      <c r="Z166" s="162">
        <v>3.2132636999999999E-2</v>
      </c>
      <c r="AA166" s="162">
        <v>3.2076198E-2</v>
      </c>
      <c r="AB166" s="162">
        <v>3.2021659000000001E-2</v>
      </c>
      <c r="AC166" s="162">
        <v>3.1968937000000003E-2</v>
      </c>
      <c r="AD166" s="162">
        <v>3.1917951999999999E-2</v>
      </c>
      <c r="AE166" s="162">
        <v>3.1868631000000001E-2</v>
      </c>
    </row>
    <row r="167" spans="1:31" ht="15" x14ac:dyDescent="0.25">
      <c r="A167" s="169">
        <v>34851</v>
      </c>
      <c r="B167" s="162">
        <v>3.0571159000000001E-2</v>
      </c>
      <c r="C167" s="162">
        <v>3.0675926999999999E-2</v>
      </c>
      <c r="D167" s="162">
        <v>3.0576668000000001E-2</v>
      </c>
      <c r="E167" s="162">
        <v>3.0473522999999999E-2</v>
      </c>
      <c r="F167" s="162">
        <v>3.0388568000000001E-2</v>
      </c>
      <c r="G167" s="162">
        <v>3.0320745E-2</v>
      </c>
      <c r="H167" s="162">
        <v>3.0266122999999999E-2</v>
      </c>
      <c r="I167" s="162">
        <v>3.0221268999999999E-2</v>
      </c>
      <c r="J167" s="162">
        <v>3.0183640000000001E-2</v>
      </c>
      <c r="K167" s="162">
        <v>3.015143E-2</v>
      </c>
      <c r="L167" s="162">
        <v>3.0123365999999999E-2</v>
      </c>
      <c r="M167" s="162">
        <v>3.0098541999999999E-2</v>
      </c>
      <c r="N167" s="162">
        <v>3.0076301E-2</v>
      </c>
      <c r="O167" s="162">
        <v>3.0056162000000001E-2</v>
      </c>
      <c r="P167" s="162">
        <v>3.0037762999999999E-2</v>
      </c>
      <c r="Q167" s="162">
        <v>3.0020827E-2</v>
      </c>
      <c r="R167" s="162">
        <v>3.0005140999999999E-2</v>
      </c>
      <c r="S167" s="162">
        <v>2.9990533999999999E-2</v>
      </c>
      <c r="T167" s="162">
        <v>2.9976872000000002E-2</v>
      </c>
      <c r="U167" s="162">
        <v>2.9964041E-2</v>
      </c>
      <c r="V167" s="162">
        <v>2.9951953E-2</v>
      </c>
      <c r="W167" s="162">
        <v>2.994053E-2</v>
      </c>
      <c r="X167" s="162">
        <v>2.9929707999999999E-2</v>
      </c>
      <c r="Y167" s="162">
        <v>2.9919432999999999E-2</v>
      </c>
      <c r="Z167" s="162">
        <v>2.9909656999999999E-2</v>
      </c>
      <c r="AA167" s="162">
        <v>2.9900340000000001E-2</v>
      </c>
      <c r="AB167" s="162">
        <v>2.9891447000000002E-2</v>
      </c>
      <c r="AC167" s="162">
        <v>2.9882945000000001E-2</v>
      </c>
      <c r="AD167" s="162">
        <v>2.9874807999999999E-2</v>
      </c>
      <c r="AE167" s="162">
        <v>2.9867009999999999E-2</v>
      </c>
    </row>
    <row r="168" spans="1:31" ht="15" x14ac:dyDescent="0.25">
      <c r="A168" s="169">
        <v>34881</v>
      </c>
      <c r="B168" s="162">
        <v>3.2567759000000002E-2</v>
      </c>
      <c r="C168" s="162">
        <v>3.1889635999999999E-2</v>
      </c>
      <c r="D168" s="162">
        <v>3.1560459999999999E-2</v>
      </c>
      <c r="E168" s="162">
        <v>3.1353617E-2</v>
      </c>
      <c r="F168" s="162">
        <v>3.1207426E-2</v>
      </c>
      <c r="G168" s="162">
        <v>3.1096459999999999E-2</v>
      </c>
      <c r="H168" s="162">
        <v>3.1007861000000001E-2</v>
      </c>
      <c r="I168" s="162">
        <v>3.0934367000000001E-2</v>
      </c>
      <c r="J168" s="162">
        <v>3.0871574999999998E-2</v>
      </c>
      <c r="K168" s="162">
        <v>3.0816679E-2</v>
      </c>
      <c r="L168" s="162">
        <v>3.0767810999999999E-2</v>
      </c>
      <c r="M168" s="162">
        <v>3.0723686E-2</v>
      </c>
      <c r="N168" s="162">
        <v>3.0683392E-2</v>
      </c>
      <c r="O168" s="162">
        <v>3.0646263E-2</v>
      </c>
      <c r="P168" s="162">
        <v>3.0611798999999999E-2</v>
      </c>
      <c r="Q168" s="162">
        <v>3.0579618999999999E-2</v>
      </c>
      <c r="R168" s="162">
        <v>3.0549423999999999E-2</v>
      </c>
      <c r="S168" s="162">
        <v>3.0520975999999998E-2</v>
      </c>
      <c r="T168" s="162">
        <v>3.0494081999999999E-2</v>
      </c>
      <c r="U168" s="162">
        <v>3.0468584E-2</v>
      </c>
      <c r="V168" s="162">
        <v>3.0444348999999999E-2</v>
      </c>
      <c r="W168" s="162">
        <v>3.0421265999999999E-2</v>
      </c>
      <c r="X168" s="162">
        <v>3.0399240000000001E-2</v>
      </c>
      <c r="Y168" s="162">
        <v>3.0378187000000001E-2</v>
      </c>
      <c r="Z168" s="162">
        <v>3.0358037000000001E-2</v>
      </c>
      <c r="AA168" s="162">
        <v>3.0338725E-2</v>
      </c>
      <c r="AB168" s="162">
        <v>3.0320197E-2</v>
      </c>
      <c r="AC168" s="162">
        <v>3.0302401999999999E-2</v>
      </c>
      <c r="AD168" s="162">
        <v>3.0285295E-2</v>
      </c>
      <c r="AE168" s="162">
        <v>3.0268837E-2</v>
      </c>
    </row>
    <row r="169" spans="1:31" ht="15" x14ac:dyDescent="0.25">
      <c r="A169" s="169">
        <v>34912</v>
      </c>
      <c r="B169" s="162">
        <v>3.2675624E-2</v>
      </c>
      <c r="C169" s="162">
        <v>3.2471844E-2</v>
      </c>
      <c r="D169" s="162">
        <v>3.2316405999999999E-2</v>
      </c>
      <c r="E169" s="162">
        <v>3.2192139000000002E-2</v>
      </c>
      <c r="F169" s="162">
        <v>3.2087773E-2</v>
      </c>
      <c r="G169" s="162">
        <v>3.1996833000000002E-2</v>
      </c>
      <c r="H169" s="162">
        <v>3.1915436999999998E-2</v>
      </c>
      <c r="I169" s="162">
        <v>3.1841158000000001E-2</v>
      </c>
      <c r="J169" s="162">
        <v>3.1772425E-2</v>
      </c>
      <c r="K169" s="162">
        <v>3.1708179000000003E-2</v>
      </c>
      <c r="L169" s="162">
        <v>3.1647686000000001E-2</v>
      </c>
      <c r="M169" s="162">
        <v>3.1590417000000003E-2</v>
      </c>
      <c r="N169" s="162">
        <v>3.1535978999999999E-2</v>
      </c>
      <c r="O169" s="162">
        <v>3.1484070000000003E-2</v>
      </c>
      <c r="P169" s="162">
        <v>3.1434453000000001E-2</v>
      </c>
      <c r="Q169" s="162">
        <v>3.1386934999999998E-2</v>
      </c>
      <c r="R169" s="162">
        <v>3.1341357E-2</v>
      </c>
      <c r="S169" s="162">
        <v>3.1297581999999997E-2</v>
      </c>
      <c r="T169" s="162">
        <v>3.1255495000000001E-2</v>
      </c>
      <c r="U169" s="162">
        <v>3.1214993999999999E-2</v>
      </c>
      <c r="V169" s="162">
        <v>3.1175988000000002E-2</v>
      </c>
      <c r="W169" s="162">
        <v>3.1138395999999999E-2</v>
      </c>
      <c r="X169" s="162">
        <v>3.1102145000000001E-2</v>
      </c>
      <c r="Y169" s="162">
        <v>3.1067167999999999E-2</v>
      </c>
      <c r="Z169" s="162">
        <v>3.1033404000000001E-2</v>
      </c>
      <c r="AA169" s="162">
        <v>3.1000795000000001E-2</v>
      </c>
      <c r="AB169" s="162">
        <v>3.0969289000000001E-2</v>
      </c>
      <c r="AC169" s="162">
        <v>3.0938837E-2</v>
      </c>
      <c r="AD169" s="162">
        <v>3.0909392000000001E-2</v>
      </c>
      <c r="AE169" s="162">
        <v>3.0880912E-2</v>
      </c>
    </row>
    <row r="170" spans="1:31" ht="15" x14ac:dyDescent="0.25">
      <c r="A170" s="169">
        <v>34943</v>
      </c>
      <c r="B170" s="162">
        <v>3.2099157000000003E-2</v>
      </c>
      <c r="C170" s="162">
        <v>3.1809187000000003E-2</v>
      </c>
      <c r="D170" s="162">
        <v>3.1658121999999997E-2</v>
      </c>
      <c r="E170" s="162">
        <v>3.1552771E-2</v>
      </c>
      <c r="F170" s="162">
        <v>3.1469164000000001E-2</v>
      </c>
      <c r="G170" s="162">
        <v>3.1398159000000002E-2</v>
      </c>
      <c r="H170" s="162">
        <v>3.1335397000000001E-2</v>
      </c>
      <c r="I170" s="162">
        <v>3.1278499000000001E-2</v>
      </c>
      <c r="J170" s="162">
        <v>3.1226046E-2</v>
      </c>
      <c r="K170" s="162">
        <v>3.1177132E-2</v>
      </c>
      <c r="L170" s="162">
        <v>3.1131149E-2</v>
      </c>
      <c r="M170" s="162">
        <v>3.1087665E-2</v>
      </c>
      <c r="N170" s="162">
        <v>3.1046366999999998E-2</v>
      </c>
      <c r="O170" s="162">
        <v>3.1007013999999999E-2</v>
      </c>
      <c r="P170" s="162">
        <v>3.0969420000000001E-2</v>
      </c>
      <c r="Q170" s="162">
        <v>3.0933433E-2</v>
      </c>
      <c r="R170" s="162">
        <v>3.0898927999999999E-2</v>
      </c>
      <c r="S170" s="162">
        <v>3.0865799999999999E-2</v>
      </c>
      <c r="T170" s="162">
        <v>3.0833958000000002E-2</v>
      </c>
      <c r="U170" s="162">
        <v>3.0803323000000001E-2</v>
      </c>
      <c r="V170" s="162">
        <v>3.0773826000000001E-2</v>
      </c>
      <c r="W170" s="162">
        <v>3.0745403000000001E-2</v>
      </c>
      <c r="X170" s="162">
        <v>3.0717998999999999E-2</v>
      </c>
      <c r="Y170" s="162">
        <v>3.0691561999999999E-2</v>
      </c>
      <c r="Z170" s="162">
        <v>3.0666044E-2</v>
      </c>
      <c r="AA170" s="162">
        <v>3.0641403000000001E-2</v>
      </c>
      <c r="AB170" s="162">
        <v>3.0617597999999999E-2</v>
      </c>
      <c r="AC170" s="162">
        <v>3.0594591000000001E-2</v>
      </c>
      <c r="AD170" s="162">
        <v>3.0572347999999999E-2</v>
      </c>
      <c r="AE170" s="162">
        <v>3.0550834999999998E-2</v>
      </c>
    </row>
    <row r="171" spans="1:31" ht="15" x14ac:dyDescent="0.25">
      <c r="A171" s="169">
        <v>34973</v>
      </c>
      <c r="B171" s="162">
        <v>3.1309968000000001E-2</v>
      </c>
      <c r="C171" s="162">
        <v>3.1326904000000003E-2</v>
      </c>
      <c r="D171" s="162">
        <v>3.1209388000000001E-2</v>
      </c>
      <c r="E171" s="162">
        <v>3.1097369E-2</v>
      </c>
      <c r="F171" s="162">
        <v>3.1003828000000001E-2</v>
      </c>
      <c r="G171" s="162">
        <v>3.0926314E-2</v>
      </c>
      <c r="H171" s="162">
        <v>3.0860974999999999E-2</v>
      </c>
      <c r="I171" s="162">
        <v>3.0804697999999998E-2</v>
      </c>
      <c r="J171" s="162">
        <v>3.0755233999999999E-2</v>
      </c>
      <c r="K171" s="162">
        <v>3.0711001000000002E-2</v>
      </c>
      <c r="L171" s="162">
        <v>3.0670882999999999E-2</v>
      </c>
      <c r="M171" s="162">
        <v>3.0634082E-2</v>
      </c>
      <c r="N171" s="162">
        <v>3.0600018999999999E-2</v>
      </c>
      <c r="O171" s="162">
        <v>3.0568261999999999E-2</v>
      </c>
      <c r="P171" s="162">
        <v>3.0538483000000002E-2</v>
      </c>
      <c r="Q171" s="162">
        <v>3.0510427999999999E-2</v>
      </c>
      <c r="R171" s="162">
        <v>3.0483896E-2</v>
      </c>
      <c r="S171" s="162">
        <v>3.0458724999999999E-2</v>
      </c>
      <c r="T171" s="162">
        <v>3.0434782000000001E-2</v>
      </c>
      <c r="U171" s="162">
        <v>3.0411956E-2</v>
      </c>
      <c r="V171" s="162">
        <v>3.0390153999999999E-2</v>
      </c>
      <c r="W171" s="162">
        <v>3.0369297E-2</v>
      </c>
      <c r="X171" s="162">
        <v>3.0349315000000002E-2</v>
      </c>
      <c r="Y171" s="162">
        <v>3.0330146999999998E-2</v>
      </c>
      <c r="Z171" s="162">
        <v>3.0311741999999999E-2</v>
      </c>
      <c r="AA171" s="162">
        <v>3.0294049999999999E-2</v>
      </c>
      <c r="AB171" s="162">
        <v>3.027703E-2</v>
      </c>
      <c r="AC171" s="162">
        <v>3.0260643E-2</v>
      </c>
      <c r="AD171" s="162">
        <v>3.0244854000000002E-2</v>
      </c>
      <c r="AE171" s="162">
        <v>3.0229631999999999E-2</v>
      </c>
    </row>
    <row r="172" spans="1:31" ht="15" x14ac:dyDescent="0.25">
      <c r="A172" s="169">
        <v>35004</v>
      </c>
      <c r="B172" s="162">
        <v>2.9833162999999999E-2</v>
      </c>
      <c r="C172" s="162">
        <v>3.0156328E-2</v>
      </c>
      <c r="D172" s="162">
        <v>3.0235273E-2</v>
      </c>
      <c r="E172" s="162">
        <v>3.0257796999999999E-2</v>
      </c>
      <c r="F172" s="162">
        <v>3.0260704999999999E-2</v>
      </c>
      <c r="G172" s="162">
        <v>3.0255152E-2</v>
      </c>
      <c r="H172" s="162">
        <v>3.0245467000000002E-2</v>
      </c>
      <c r="I172" s="162">
        <v>3.0233620999999999E-2</v>
      </c>
      <c r="J172" s="162">
        <v>3.0220621999999999E-2</v>
      </c>
      <c r="K172" s="162">
        <v>3.0207028E-2</v>
      </c>
      <c r="L172" s="162">
        <v>3.0193172000000001E-2</v>
      </c>
      <c r="M172" s="162">
        <v>3.0179260999999999E-2</v>
      </c>
      <c r="N172" s="162">
        <v>3.016543E-2</v>
      </c>
      <c r="O172" s="162">
        <v>3.0151766999999999E-2</v>
      </c>
      <c r="P172" s="162">
        <v>3.0138331000000001E-2</v>
      </c>
      <c r="Q172" s="162">
        <v>3.0125160000000002E-2</v>
      </c>
      <c r="R172" s="162">
        <v>3.0112281000000001E-2</v>
      </c>
      <c r="S172" s="162">
        <v>3.0099709999999998E-2</v>
      </c>
      <c r="T172" s="162">
        <v>3.0087454999999999E-2</v>
      </c>
      <c r="U172" s="162">
        <v>3.0075523E-2</v>
      </c>
      <c r="V172" s="162">
        <v>3.0063913000000001E-2</v>
      </c>
      <c r="W172" s="162">
        <v>3.0052624E-2</v>
      </c>
      <c r="X172" s="162">
        <v>3.0041653000000001E-2</v>
      </c>
      <c r="Y172" s="162">
        <v>3.0030992999999999E-2</v>
      </c>
      <c r="Z172" s="162">
        <v>3.0020641000000001E-2</v>
      </c>
      <c r="AA172" s="162">
        <v>3.0010586999999998E-2</v>
      </c>
      <c r="AB172" s="162">
        <v>3.0000827000000001E-2</v>
      </c>
      <c r="AC172" s="162">
        <v>2.9991350999999999E-2</v>
      </c>
      <c r="AD172" s="162">
        <v>2.9982152000000001E-2</v>
      </c>
      <c r="AE172" s="162">
        <v>2.9973223E-2</v>
      </c>
    </row>
    <row r="173" spans="1:31" ht="15" x14ac:dyDescent="0.25">
      <c r="A173" s="169">
        <v>35034</v>
      </c>
      <c r="B173" s="162">
        <v>2.7518619000000001E-2</v>
      </c>
      <c r="C173" s="162">
        <v>2.8371686E-2</v>
      </c>
      <c r="D173" s="162">
        <v>2.8456382999999998E-2</v>
      </c>
      <c r="E173" s="162">
        <v>2.8430253999999999E-2</v>
      </c>
      <c r="F173" s="162">
        <v>2.8396167999999999E-2</v>
      </c>
      <c r="G173" s="162">
        <v>2.8372426999999999E-2</v>
      </c>
      <c r="H173" s="162">
        <v>2.8360226999999998E-2</v>
      </c>
      <c r="I173" s="162">
        <v>2.8357373000000002E-2</v>
      </c>
      <c r="J173" s="162">
        <v>2.8361458999999999E-2</v>
      </c>
      <c r="K173" s="162">
        <v>2.8370533E-2</v>
      </c>
      <c r="L173" s="162">
        <v>2.8383141000000001E-2</v>
      </c>
      <c r="M173" s="162">
        <v>2.8398225999999999E-2</v>
      </c>
      <c r="N173" s="162">
        <v>2.8415025E-2</v>
      </c>
      <c r="O173" s="162">
        <v>2.8432982999999998E-2</v>
      </c>
      <c r="P173" s="162">
        <v>2.8451694999999999E-2</v>
      </c>
      <c r="Q173" s="162">
        <v>2.8470862999999999E-2</v>
      </c>
      <c r="R173" s="162">
        <v>2.8490264000000001E-2</v>
      </c>
      <c r="S173" s="162">
        <v>2.8509731999999999E-2</v>
      </c>
      <c r="T173" s="162">
        <v>2.8529142E-2</v>
      </c>
      <c r="U173" s="162">
        <v>2.8548400000000002E-2</v>
      </c>
      <c r="V173" s="162">
        <v>2.8567434999999999E-2</v>
      </c>
      <c r="W173" s="162">
        <v>2.8586192999999999E-2</v>
      </c>
      <c r="X173" s="162">
        <v>2.8604635999999999E-2</v>
      </c>
      <c r="Y173" s="162">
        <v>2.8622732000000001E-2</v>
      </c>
      <c r="Z173" s="162">
        <v>2.8640463000000001E-2</v>
      </c>
      <c r="AA173" s="162">
        <v>2.8657813000000001E-2</v>
      </c>
      <c r="AB173" s="162">
        <v>2.8674773000000001E-2</v>
      </c>
      <c r="AC173" s="162">
        <v>2.8691338E-2</v>
      </c>
      <c r="AD173" s="162">
        <v>2.8707506000000001E-2</v>
      </c>
      <c r="AE173" s="162">
        <v>2.8723276999999998E-2</v>
      </c>
    </row>
    <row r="174" spans="1:31" ht="15" x14ac:dyDescent="0.25">
      <c r="A174" s="169">
        <v>35065</v>
      </c>
      <c r="B174" s="162">
        <v>3.0038319000000001E-2</v>
      </c>
      <c r="C174" s="162">
        <v>2.9666451E-2</v>
      </c>
      <c r="D174" s="162">
        <v>2.9374866999999999E-2</v>
      </c>
      <c r="E174" s="162">
        <v>2.9176733E-2</v>
      </c>
      <c r="F174" s="162">
        <v>2.9044141999999998E-2</v>
      </c>
      <c r="G174" s="162">
        <v>2.8955328999999998E-2</v>
      </c>
      <c r="H174" s="162">
        <v>2.8895846999999999E-2</v>
      </c>
      <c r="I174" s="162">
        <v>2.8856323999999999E-2</v>
      </c>
      <c r="J174" s="162">
        <v>2.8830640000000001E-2</v>
      </c>
      <c r="K174" s="162">
        <v>2.8814735000000001E-2</v>
      </c>
      <c r="L174" s="162">
        <v>2.8805860999999999E-2</v>
      </c>
      <c r="M174" s="162">
        <v>2.8802118000000002E-2</v>
      </c>
      <c r="N174" s="162">
        <v>2.8802168999999999E-2</v>
      </c>
      <c r="O174" s="162">
        <v>2.8805051000000002E-2</v>
      </c>
      <c r="P174" s="162">
        <v>2.8810058999999999E-2</v>
      </c>
      <c r="Q174" s="162">
        <v>2.8816669999999999E-2</v>
      </c>
      <c r="R174" s="162">
        <v>2.8824486E-2</v>
      </c>
      <c r="S174" s="162">
        <v>2.8833207E-2</v>
      </c>
      <c r="T174" s="162">
        <v>2.8842597000000001E-2</v>
      </c>
      <c r="U174" s="162">
        <v>2.8852474999999999E-2</v>
      </c>
      <c r="V174" s="162">
        <v>2.8862696E-2</v>
      </c>
      <c r="W174" s="162">
        <v>2.8873146999999998E-2</v>
      </c>
      <c r="X174" s="162">
        <v>2.8883737999999999E-2</v>
      </c>
      <c r="Y174" s="162">
        <v>2.8894396999999999E-2</v>
      </c>
      <c r="Z174" s="162">
        <v>2.8905065000000001E-2</v>
      </c>
      <c r="AA174" s="162">
        <v>2.8915696000000001E-2</v>
      </c>
      <c r="AB174" s="162">
        <v>2.8926253999999998E-2</v>
      </c>
      <c r="AC174" s="162">
        <v>2.8936707999999998E-2</v>
      </c>
      <c r="AD174" s="162">
        <v>2.8947034999999999E-2</v>
      </c>
      <c r="AE174" s="162">
        <v>2.8957217E-2</v>
      </c>
    </row>
    <row r="175" spans="1:31" ht="15" x14ac:dyDescent="0.25">
      <c r="A175" s="169">
        <v>35096</v>
      </c>
      <c r="B175" s="162">
        <v>2.9196834000000001E-2</v>
      </c>
      <c r="C175" s="162">
        <v>2.9032204999999998E-2</v>
      </c>
      <c r="D175" s="162">
        <v>2.8889857000000001E-2</v>
      </c>
      <c r="E175" s="162">
        <v>2.8795342000000002E-2</v>
      </c>
      <c r="F175" s="162">
        <v>2.8735922000000001E-2</v>
      </c>
      <c r="G175" s="162">
        <v>2.8700150000000001E-2</v>
      </c>
      <c r="H175" s="162">
        <v>2.8680183000000001E-2</v>
      </c>
      <c r="I175" s="162">
        <v>2.8670871000000001E-2</v>
      </c>
      <c r="J175" s="162">
        <v>2.8668836999999999E-2</v>
      </c>
      <c r="K175" s="162">
        <v>2.8671835999999999E-2</v>
      </c>
      <c r="L175" s="162">
        <v>2.8678354E-2</v>
      </c>
      <c r="M175" s="162">
        <v>2.8687344E-2</v>
      </c>
      <c r="N175" s="162">
        <v>2.8698075E-2</v>
      </c>
      <c r="O175" s="162">
        <v>2.8710022000000002E-2</v>
      </c>
      <c r="P175" s="162">
        <v>2.8722807E-2</v>
      </c>
      <c r="Q175" s="162">
        <v>2.8736148999999999E-2</v>
      </c>
      <c r="R175" s="162">
        <v>2.8749839999999999E-2</v>
      </c>
      <c r="S175" s="162">
        <v>2.8763724000000001E-2</v>
      </c>
      <c r="T175" s="162">
        <v>2.8777681999999999E-2</v>
      </c>
      <c r="U175" s="162">
        <v>2.8791622999999999E-2</v>
      </c>
      <c r="V175" s="162">
        <v>2.8805478999999998E-2</v>
      </c>
      <c r="W175" s="162">
        <v>2.8819195999999998E-2</v>
      </c>
      <c r="X175" s="162">
        <v>2.8832733999999999E-2</v>
      </c>
      <c r="Y175" s="162">
        <v>2.8846061999999999E-2</v>
      </c>
      <c r="Z175" s="162">
        <v>2.8859157999999999E-2</v>
      </c>
      <c r="AA175" s="162">
        <v>2.8872004E-2</v>
      </c>
      <c r="AB175" s="162">
        <v>2.8884590000000002E-2</v>
      </c>
      <c r="AC175" s="162">
        <v>2.8896905000000001E-2</v>
      </c>
      <c r="AD175" s="162">
        <v>2.8908946000000001E-2</v>
      </c>
      <c r="AE175" s="162">
        <v>2.8920708999999999E-2</v>
      </c>
    </row>
    <row r="176" spans="1:31" ht="15" x14ac:dyDescent="0.25">
      <c r="A176" s="169">
        <v>35125</v>
      </c>
      <c r="B176" s="162">
        <v>2.6168021999999999E-2</v>
      </c>
      <c r="C176" s="162">
        <v>2.8160727E-2</v>
      </c>
      <c r="D176" s="162">
        <v>2.8818839999999998E-2</v>
      </c>
      <c r="E176" s="162">
        <v>2.9132769999999999E-2</v>
      </c>
      <c r="F176" s="162">
        <v>2.9312469000000001E-2</v>
      </c>
      <c r="G176" s="162">
        <v>2.9426646000000001E-2</v>
      </c>
      <c r="H176" s="162">
        <v>2.9504138999999999E-2</v>
      </c>
      <c r="I176" s="162">
        <v>2.9559108000000001E-2</v>
      </c>
      <c r="J176" s="162">
        <v>2.9599303E-2</v>
      </c>
      <c r="K176" s="162">
        <v>2.9629321E-2</v>
      </c>
      <c r="L176" s="162">
        <v>2.9652061E-2</v>
      </c>
      <c r="M176" s="162">
        <v>2.9669439999999998E-2</v>
      </c>
      <c r="N176" s="162">
        <v>2.9682778E-2</v>
      </c>
      <c r="O176" s="162">
        <v>2.9693012000000001E-2</v>
      </c>
      <c r="P176" s="162">
        <v>2.9700824000000001E-2</v>
      </c>
      <c r="Q176" s="162">
        <v>2.9706722000000001E-2</v>
      </c>
      <c r="R176" s="162">
        <v>2.9711093000000001E-2</v>
      </c>
      <c r="S176" s="162">
        <v>2.9714233999999999E-2</v>
      </c>
      <c r="T176" s="162">
        <v>2.9716378000000002E-2</v>
      </c>
      <c r="U176" s="162">
        <v>2.9717708999999998E-2</v>
      </c>
      <c r="V176" s="162">
        <v>2.9718372999999999E-2</v>
      </c>
      <c r="W176" s="162">
        <v>2.9718491E-2</v>
      </c>
      <c r="X176" s="162">
        <v>2.9718158000000001E-2</v>
      </c>
      <c r="Y176" s="162">
        <v>2.9717454000000001E-2</v>
      </c>
      <c r="Z176" s="162">
        <v>2.9716444000000002E-2</v>
      </c>
      <c r="AA176" s="162">
        <v>2.9715182999999999E-2</v>
      </c>
      <c r="AB176" s="162">
        <v>2.9713716000000001E-2</v>
      </c>
      <c r="AC176" s="162">
        <v>2.9712079999999998E-2</v>
      </c>
      <c r="AD176" s="162">
        <v>2.9710306999999998E-2</v>
      </c>
      <c r="AE176" s="162">
        <v>2.9708425E-2</v>
      </c>
    </row>
    <row r="177" spans="1:31" ht="15" x14ac:dyDescent="0.25">
      <c r="A177" s="169">
        <v>35156</v>
      </c>
      <c r="B177" s="162">
        <v>3.1333647999999999E-2</v>
      </c>
      <c r="C177" s="162">
        <v>3.1576409999999999E-2</v>
      </c>
      <c r="D177" s="162">
        <v>3.1537906999999997E-2</v>
      </c>
      <c r="E177" s="162">
        <v>3.1462244E-2</v>
      </c>
      <c r="F177" s="162">
        <v>3.1386677000000002E-2</v>
      </c>
      <c r="G177" s="162">
        <v>3.1317547000000001E-2</v>
      </c>
      <c r="H177" s="162">
        <v>3.1255047000000001E-2</v>
      </c>
      <c r="I177" s="162">
        <v>3.1198191E-2</v>
      </c>
      <c r="J177" s="162">
        <v>3.114596E-2</v>
      </c>
      <c r="K177" s="162">
        <v>3.1097520999999999E-2</v>
      </c>
      <c r="L177" s="162">
        <v>3.1052242000000001E-2</v>
      </c>
      <c r="M177" s="162">
        <v>3.1009648000000001E-2</v>
      </c>
      <c r="N177" s="162">
        <v>3.0969376999999999E-2</v>
      </c>
      <c r="O177" s="162">
        <v>3.0931151E-2</v>
      </c>
      <c r="P177" s="162">
        <v>3.0894754E-2</v>
      </c>
      <c r="Q177" s="162">
        <v>3.086001E-2</v>
      </c>
      <c r="R177" s="162">
        <v>3.0826777E-2</v>
      </c>
      <c r="S177" s="162">
        <v>3.0794937000000001E-2</v>
      </c>
      <c r="T177" s="162">
        <v>3.0764387000000001E-2</v>
      </c>
      <c r="U177" s="162">
        <v>3.0735041000000001E-2</v>
      </c>
      <c r="V177" s="162">
        <v>3.0706824000000001E-2</v>
      </c>
      <c r="W177" s="162">
        <v>3.0679667000000001E-2</v>
      </c>
      <c r="X177" s="162">
        <v>3.0653512000000001E-2</v>
      </c>
      <c r="Y177" s="162">
        <v>3.0628302999999999E-2</v>
      </c>
      <c r="Z177" s="162">
        <v>3.0603992999999999E-2</v>
      </c>
      <c r="AA177" s="162">
        <v>3.0580534999999999E-2</v>
      </c>
      <c r="AB177" s="162">
        <v>3.0557889000000001E-2</v>
      </c>
      <c r="AC177" s="162">
        <v>3.0536015E-2</v>
      </c>
      <c r="AD177" s="162">
        <v>3.0514880000000001E-2</v>
      </c>
      <c r="AE177" s="162">
        <v>3.0494449E-2</v>
      </c>
    </row>
    <row r="178" spans="1:31" ht="15" x14ac:dyDescent="0.25">
      <c r="A178" s="169">
        <v>35186</v>
      </c>
      <c r="B178" s="162">
        <v>3.2478187999999998E-2</v>
      </c>
      <c r="C178" s="162">
        <v>3.2748078999999999E-2</v>
      </c>
      <c r="D178" s="162">
        <v>3.2877639E-2</v>
      </c>
      <c r="E178" s="162">
        <v>3.2931256999999999E-2</v>
      </c>
      <c r="F178" s="162">
        <v>3.2939378999999998E-2</v>
      </c>
      <c r="G178" s="162">
        <v>3.2919510999999999E-2</v>
      </c>
      <c r="H178" s="162">
        <v>3.2882203999999998E-2</v>
      </c>
      <c r="I178" s="162">
        <v>3.283399E-2</v>
      </c>
      <c r="J178" s="162">
        <v>3.2779005999999999E-2</v>
      </c>
      <c r="K178" s="162">
        <v>3.2719933999999999E-2</v>
      </c>
      <c r="L178" s="162">
        <v>3.2658544999999997E-2</v>
      </c>
      <c r="M178" s="162">
        <v>3.2596029999999998E-2</v>
      </c>
      <c r="N178" s="162">
        <v>3.2533201999999997E-2</v>
      </c>
      <c r="O178" s="162">
        <v>3.2470622999999997E-2</v>
      </c>
      <c r="P178" s="162">
        <v>3.2408683000000001E-2</v>
      </c>
      <c r="Q178" s="162">
        <v>3.2347654000000003E-2</v>
      </c>
      <c r="R178" s="162">
        <v>3.2287725000000003E-2</v>
      </c>
      <c r="S178" s="162">
        <v>3.2229025000000001E-2</v>
      </c>
      <c r="T178" s="162">
        <v>3.2171641000000001E-2</v>
      </c>
      <c r="U178" s="162">
        <v>3.2115626000000001E-2</v>
      </c>
      <c r="V178" s="162">
        <v>3.2061012E-2</v>
      </c>
      <c r="W178" s="162">
        <v>3.2007811999999997E-2</v>
      </c>
      <c r="X178" s="162">
        <v>3.1956026999999998E-2</v>
      </c>
      <c r="Y178" s="162">
        <v>3.1905648000000002E-2</v>
      </c>
      <c r="Z178" s="162">
        <v>3.1856658000000003E-2</v>
      </c>
      <c r="AA178" s="162">
        <v>3.1809034999999999E-2</v>
      </c>
      <c r="AB178" s="162">
        <v>3.1762753999999997E-2</v>
      </c>
      <c r="AC178" s="162">
        <v>3.1717784999999998E-2</v>
      </c>
      <c r="AD178" s="162">
        <v>3.1674097999999998E-2</v>
      </c>
      <c r="AE178" s="162">
        <v>3.1631659999999999E-2</v>
      </c>
    </row>
    <row r="179" spans="1:31" ht="15" x14ac:dyDescent="0.25">
      <c r="A179" s="169">
        <v>35217</v>
      </c>
      <c r="B179" s="162">
        <v>3.2261355999999998E-2</v>
      </c>
      <c r="C179" s="162">
        <v>3.3148001000000003E-2</v>
      </c>
      <c r="D179" s="162">
        <v>3.3527596999999999E-2</v>
      </c>
      <c r="E179" s="162">
        <v>3.3711261999999999E-2</v>
      </c>
      <c r="F179" s="162">
        <v>3.3792623000000001E-2</v>
      </c>
      <c r="G179" s="162">
        <v>3.3814377E-2</v>
      </c>
      <c r="H179" s="162">
        <v>3.3799542000000002E-2</v>
      </c>
      <c r="I179" s="162">
        <v>3.3761575000000002E-2</v>
      </c>
      <c r="J179" s="162">
        <v>3.3708753000000001E-2</v>
      </c>
      <c r="K179" s="162">
        <v>3.3646355000000003E-2</v>
      </c>
      <c r="L179" s="162">
        <v>3.3577849E-2</v>
      </c>
      <c r="M179" s="162">
        <v>3.3505572999999997E-2</v>
      </c>
      <c r="N179" s="162">
        <v>3.3431132000000002E-2</v>
      </c>
      <c r="O179" s="162">
        <v>3.3355651E-2</v>
      </c>
      <c r="P179" s="162">
        <v>3.3279925000000002E-2</v>
      </c>
      <c r="Q179" s="162">
        <v>3.3204524999999999E-2</v>
      </c>
      <c r="R179" s="162">
        <v>3.3129859999999997E-2</v>
      </c>
      <c r="S179" s="162">
        <v>3.3056226000000001E-2</v>
      </c>
      <c r="T179" s="162">
        <v>3.2983835000000003E-2</v>
      </c>
      <c r="U179" s="162">
        <v>3.2912838E-2</v>
      </c>
      <c r="V179" s="162">
        <v>3.2843338999999999E-2</v>
      </c>
      <c r="W179" s="162">
        <v>3.2775406E-2</v>
      </c>
      <c r="X179" s="162">
        <v>3.2709083999999999E-2</v>
      </c>
      <c r="Y179" s="162">
        <v>3.2644395999999999E-2</v>
      </c>
      <c r="Z179" s="162">
        <v>3.2581349000000003E-2</v>
      </c>
      <c r="AA179" s="162">
        <v>3.2519937999999998E-2</v>
      </c>
      <c r="AB179" s="162">
        <v>3.2460151E-2</v>
      </c>
      <c r="AC179" s="162">
        <v>3.2401968000000003E-2</v>
      </c>
      <c r="AD179" s="162">
        <v>3.2345362000000003E-2</v>
      </c>
      <c r="AE179" s="162">
        <v>3.2290304999999998E-2</v>
      </c>
    </row>
    <row r="180" spans="1:31" ht="15" x14ac:dyDescent="0.25">
      <c r="A180" s="169">
        <v>35247</v>
      </c>
      <c r="B180" s="162">
        <v>3.1448730000000001E-2</v>
      </c>
      <c r="C180" s="162">
        <v>3.2362310999999998E-2</v>
      </c>
      <c r="D180" s="162">
        <v>3.2644536000000002E-2</v>
      </c>
      <c r="E180" s="162">
        <v>3.2748760000000002E-2</v>
      </c>
      <c r="F180" s="162">
        <v>3.2777951E-2</v>
      </c>
      <c r="G180" s="162">
        <v>3.2768953000000003E-2</v>
      </c>
      <c r="H180" s="162">
        <v>3.2738552999999997E-2</v>
      </c>
      <c r="I180" s="162">
        <v>3.2695535999999997E-2</v>
      </c>
      <c r="J180" s="162">
        <v>3.2644921E-2</v>
      </c>
      <c r="K180" s="162">
        <v>3.2589758000000003E-2</v>
      </c>
      <c r="L180" s="162">
        <v>3.2531982000000001E-2</v>
      </c>
      <c r="M180" s="162">
        <v>3.2472863999999997E-2</v>
      </c>
      <c r="N180" s="162">
        <v>3.2413259E-2</v>
      </c>
      <c r="O180" s="162">
        <v>3.2353753999999998E-2</v>
      </c>
      <c r="P180" s="162">
        <v>3.2294755000000001E-2</v>
      </c>
      <c r="Q180" s="162">
        <v>3.2236546999999997E-2</v>
      </c>
      <c r="R180" s="162">
        <v>3.2179326000000001E-2</v>
      </c>
      <c r="S180" s="162">
        <v>3.2123231000000002E-2</v>
      </c>
      <c r="T180" s="162">
        <v>3.2068353000000001E-2</v>
      </c>
      <c r="U180" s="162">
        <v>3.2014753E-2</v>
      </c>
      <c r="V180" s="162">
        <v>3.1962466000000002E-2</v>
      </c>
      <c r="W180" s="162">
        <v>3.1911509999999997E-2</v>
      </c>
      <c r="X180" s="162">
        <v>3.1861891000000003E-2</v>
      </c>
      <c r="Y180" s="162">
        <v>3.1813602000000003E-2</v>
      </c>
      <c r="Z180" s="162">
        <v>3.1766632000000003E-2</v>
      </c>
      <c r="AA180" s="162">
        <v>3.1720959999999999E-2</v>
      </c>
      <c r="AB180" s="162">
        <v>3.1676563999999997E-2</v>
      </c>
      <c r="AC180" s="162">
        <v>3.1633419000000003E-2</v>
      </c>
      <c r="AD180" s="162">
        <v>3.1591494999999997E-2</v>
      </c>
      <c r="AE180" s="162">
        <v>3.1550764000000002E-2</v>
      </c>
    </row>
    <row r="181" spans="1:31" ht="15" x14ac:dyDescent="0.25">
      <c r="A181" s="169">
        <v>35278</v>
      </c>
      <c r="B181" s="162">
        <v>3.1073244E-2</v>
      </c>
      <c r="C181" s="162">
        <v>3.2072323999999999E-2</v>
      </c>
      <c r="D181" s="162">
        <v>3.245352E-2</v>
      </c>
      <c r="E181" s="162">
        <v>3.2631999000000002E-2</v>
      </c>
      <c r="F181" s="162">
        <v>3.2714208000000002E-2</v>
      </c>
      <c r="G181" s="162">
        <v>3.2743081E-2</v>
      </c>
      <c r="H181" s="162">
        <v>3.2740063999999999E-2</v>
      </c>
      <c r="I181" s="162">
        <v>3.2717132000000003E-2</v>
      </c>
      <c r="J181" s="162">
        <v>3.2681449000000001E-2</v>
      </c>
      <c r="K181" s="162">
        <v>3.2637507000000003E-2</v>
      </c>
      <c r="L181" s="162">
        <v>3.2588231000000002E-2</v>
      </c>
      <c r="M181" s="162">
        <v>3.2535580000000001E-2</v>
      </c>
      <c r="N181" s="162">
        <v>3.2480897000000002E-2</v>
      </c>
      <c r="O181" s="162">
        <v>3.2425122000000001E-2</v>
      </c>
      <c r="P181" s="162">
        <v>3.2368923000000001E-2</v>
      </c>
      <c r="Q181" s="162">
        <v>3.2312779E-2</v>
      </c>
      <c r="R181" s="162">
        <v>3.2257037000000002E-2</v>
      </c>
      <c r="S181" s="162">
        <v>3.220195E-2</v>
      </c>
      <c r="T181" s="162">
        <v>3.2147699000000002E-2</v>
      </c>
      <c r="U181" s="162">
        <v>3.2094416000000001E-2</v>
      </c>
      <c r="V181" s="162">
        <v>3.2042192999999997E-2</v>
      </c>
      <c r="W181" s="162">
        <v>3.1991095999999997E-2</v>
      </c>
      <c r="X181" s="162">
        <v>3.1941166E-2</v>
      </c>
      <c r="Y181" s="162">
        <v>3.1892428E-2</v>
      </c>
      <c r="Z181" s="162">
        <v>3.1844893999999999E-2</v>
      </c>
      <c r="AA181" s="162">
        <v>3.1798567E-2</v>
      </c>
      <c r="AB181" s="162">
        <v>3.1753441E-2</v>
      </c>
      <c r="AC181" s="162">
        <v>3.1709504999999999E-2</v>
      </c>
      <c r="AD181" s="162">
        <v>3.1666742999999997E-2</v>
      </c>
      <c r="AE181" s="162">
        <v>3.1625133999999999E-2</v>
      </c>
    </row>
    <row r="182" spans="1:31" ht="15" x14ac:dyDescent="0.25">
      <c r="A182" s="169">
        <v>35309</v>
      </c>
      <c r="B182" s="162">
        <v>3.1347765E-2</v>
      </c>
      <c r="C182" s="162">
        <v>3.2772105000000003E-2</v>
      </c>
      <c r="D182" s="162">
        <v>3.3287949999999997E-2</v>
      </c>
      <c r="E182" s="162">
        <v>3.3521559999999999E-2</v>
      </c>
      <c r="F182" s="162">
        <v>3.3626416999999999E-2</v>
      </c>
      <c r="G182" s="162">
        <v>3.3661710999999997E-2</v>
      </c>
      <c r="H182" s="162">
        <v>3.3656055999999997E-2</v>
      </c>
      <c r="I182" s="162">
        <v>3.3625090000000003E-2</v>
      </c>
      <c r="J182" s="162">
        <v>3.3578033E-2</v>
      </c>
      <c r="K182" s="162">
        <v>3.3520617000000003E-2</v>
      </c>
      <c r="L182" s="162">
        <v>3.3456549000000002E-2</v>
      </c>
      <c r="M182" s="162">
        <v>3.3388302000000002E-2</v>
      </c>
      <c r="N182" s="162">
        <v>3.3317568999999998E-2</v>
      </c>
      <c r="O182" s="162">
        <v>3.3245531000000002E-2</v>
      </c>
      <c r="P182" s="162">
        <v>3.3173025000000002E-2</v>
      </c>
      <c r="Q182" s="162">
        <v>3.3100652000000001E-2</v>
      </c>
      <c r="R182" s="162">
        <v>3.3028845000000001E-2</v>
      </c>
      <c r="S182" s="162">
        <v>3.2957919000000002E-2</v>
      </c>
      <c r="T182" s="162">
        <v>3.2888101000000003E-2</v>
      </c>
      <c r="U182" s="162">
        <v>3.2819554000000001E-2</v>
      </c>
      <c r="V182" s="162">
        <v>3.2752391999999998E-2</v>
      </c>
      <c r="W182" s="162">
        <v>3.2686694000000002E-2</v>
      </c>
      <c r="X182" s="162">
        <v>3.2622511999999999E-2</v>
      </c>
      <c r="Y182" s="162">
        <v>3.2559874000000003E-2</v>
      </c>
      <c r="Z182" s="162">
        <v>3.2498794999999997E-2</v>
      </c>
      <c r="AA182" s="162">
        <v>3.2439274999999997E-2</v>
      </c>
      <c r="AB182" s="162">
        <v>3.2381306999999998E-2</v>
      </c>
      <c r="AC182" s="162">
        <v>3.2324872999999997E-2</v>
      </c>
      <c r="AD182" s="162">
        <v>3.2269952999999997E-2</v>
      </c>
      <c r="AE182" s="162">
        <v>3.2216518999999999E-2</v>
      </c>
    </row>
    <row r="183" spans="1:31" ht="15" x14ac:dyDescent="0.25">
      <c r="A183" s="169">
        <v>35339</v>
      </c>
      <c r="B183" s="162">
        <v>3.1805381000000001E-2</v>
      </c>
      <c r="C183" s="162">
        <v>3.2503856999999997E-2</v>
      </c>
      <c r="D183" s="162">
        <v>3.2762512000000001E-2</v>
      </c>
      <c r="E183" s="162">
        <v>3.2872732000000002E-2</v>
      </c>
      <c r="F183" s="162">
        <v>3.2911250000000003E-2</v>
      </c>
      <c r="G183" s="162">
        <v>3.2909849999999997E-2</v>
      </c>
      <c r="H183" s="162">
        <v>3.2884697999999997E-2</v>
      </c>
      <c r="I183" s="162">
        <v>3.284492E-2</v>
      </c>
      <c r="J183" s="162">
        <v>3.2796002999999997E-2</v>
      </c>
      <c r="K183" s="162">
        <v>3.2741395999999999E-2</v>
      </c>
      <c r="L183" s="162">
        <v>3.2683340999999998E-2</v>
      </c>
      <c r="M183" s="162">
        <v>3.2623335000000003E-2</v>
      </c>
      <c r="N183" s="162">
        <v>3.2562397E-2</v>
      </c>
      <c r="O183" s="162">
        <v>3.2501235000000003E-2</v>
      </c>
      <c r="P183" s="162">
        <v>3.2440344000000003E-2</v>
      </c>
      <c r="Q183" s="162">
        <v>3.2380076000000001E-2</v>
      </c>
      <c r="R183" s="162">
        <v>3.2320676999999999E-2</v>
      </c>
      <c r="S183" s="162">
        <v>3.2262323000000002E-2</v>
      </c>
      <c r="T183" s="162">
        <v>3.2205135000000003E-2</v>
      </c>
      <c r="U183" s="162">
        <v>3.2149196999999997E-2</v>
      </c>
      <c r="V183" s="162">
        <v>3.2094561000000001E-2</v>
      </c>
      <c r="W183" s="162">
        <v>3.2041259000000002E-2</v>
      </c>
      <c r="X183" s="162">
        <v>3.1989307000000002E-2</v>
      </c>
      <c r="Y183" s="162">
        <v>3.1938706999999997E-2</v>
      </c>
      <c r="Z183" s="162">
        <v>3.1889452999999998E-2</v>
      </c>
      <c r="AA183" s="162">
        <v>3.1841531999999999E-2</v>
      </c>
      <c r="AB183" s="162">
        <v>3.1794923000000003E-2</v>
      </c>
      <c r="AC183" s="162">
        <v>3.1749604000000001E-2</v>
      </c>
      <c r="AD183" s="162">
        <v>3.1705549E-2</v>
      </c>
      <c r="AE183" s="162">
        <v>3.1662729000000001E-2</v>
      </c>
    </row>
    <row r="184" spans="1:31" ht="15" x14ac:dyDescent="0.25">
      <c r="A184" s="169">
        <v>35370</v>
      </c>
      <c r="B184" s="162">
        <v>3.0987134999999999E-2</v>
      </c>
      <c r="C184" s="162">
        <v>3.1575924999999998E-2</v>
      </c>
      <c r="D184" s="162">
        <v>3.1829685000000003E-2</v>
      </c>
      <c r="E184" s="162">
        <v>3.1955822000000002E-2</v>
      </c>
      <c r="F184" s="162">
        <v>3.2015509999999997E-2</v>
      </c>
      <c r="G184" s="162">
        <v>3.2036455999999998E-2</v>
      </c>
      <c r="H184" s="162">
        <v>3.2033552E-2</v>
      </c>
      <c r="I184" s="162">
        <v>3.2015500000000002E-2</v>
      </c>
      <c r="J184" s="162">
        <v>3.1987647000000001E-2</v>
      </c>
      <c r="K184" s="162">
        <v>3.1953407000000003E-2</v>
      </c>
      <c r="L184" s="162">
        <v>3.1915023000000001E-2</v>
      </c>
      <c r="M184" s="162">
        <v>3.1874010000000001E-2</v>
      </c>
      <c r="N184" s="162">
        <v>3.1831412000000003E-2</v>
      </c>
      <c r="O184" s="162">
        <v>3.1787957999999998E-2</v>
      </c>
      <c r="P184" s="162">
        <v>3.1744170000000002E-2</v>
      </c>
      <c r="Q184" s="162">
        <v>3.1700421999999999E-2</v>
      </c>
      <c r="R184" s="162">
        <v>3.1656984999999999E-2</v>
      </c>
      <c r="S184" s="162">
        <v>3.1614055000000002E-2</v>
      </c>
      <c r="T184" s="162">
        <v>3.1571775000000003E-2</v>
      </c>
      <c r="U184" s="162">
        <v>3.1530247999999997E-2</v>
      </c>
      <c r="V184" s="162">
        <v>3.1489546E-2</v>
      </c>
      <c r="W184" s="162">
        <v>3.144972E-2</v>
      </c>
      <c r="X184" s="162">
        <v>3.1410803000000001E-2</v>
      </c>
      <c r="Y184" s="162">
        <v>3.1372813999999999E-2</v>
      </c>
      <c r="Z184" s="162">
        <v>3.1335764000000002E-2</v>
      </c>
      <c r="AA184" s="162">
        <v>3.1299654000000003E-2</v>
      </c>
      <c r="AB184" s="162">
        <v>3.1264478999999998E-2</v>
      </c>
      <c r="AC184" s="162">
        <v>3.1230231000000001E-2</v>
      </c>
      <c r="AD184" s="162">
        <v>3.1196898000000001E-2</v>
      </c>
      <c r="AE184" s="162">
        <v>3.1164463999999999E-2</v>
      </c>
    </row>
    <row r="185" spans="1:31" ht="15" x14ac:dyDescent="0.25">
      <c r="A185" s="169">
        <v>35400</v>
      </c>
      <c r="B185" s="162">
        <v>2.9632444000000001E-2</v>
      </c>
      <c r="C185" s="162">
        <v>3.0263282999999998E-2</v>
      </c>
      <c r="D185" s="162">
        <v>3.0415424999999999E-2</v>
      </c>
      <c r="E185" s="162">
        <v>3.0460319999999999E-2</v>
      </c>
      <c r="F185" s="162">
        <v>3.0469903E-2</v>
      </c>
      <c r="G185" s="162">
        <v>3.0465123E-2</v>
      </c>
      <c r="H185" s="162">
        <v>3.0453689999999999E-2</v>
      </c>
      <c r="I185" s="162">
        <v>3.0438917999999999E-2</v>
      </c>
      <c r="J185" s="162">
        <v>3.0422409000000001E-2</v>
      </c>
      <c r="K185" s="162">
        <v>3.040501E-2</v>
      </c>
      <c r="L185" s="162">
        <v>3.0387207999999999E-2</v>
      </c>
      <c r="M185" s="162">
        <v>3.0369297E-2</v>
      </c>
      <c r="N185" s="162">
        <v>3.0351465000000001E-2</v>
      </c>
      <c r="O185" s="162">
        <v>3.0333833000000001E-2</v>
      </c>
      <c r="P185" s="162">
        <v>3.0316483000000002E-2</v>
      </c>
      <c r="Q185" s="162">
        <v>3.0299466000000001E-2</v>
      </c>
      <c r="R185" s="162">
        <v>3.0282819999999998E-2</v>
      </c>
      <c r="S185" s="162">
        <v>3.0266566000000002E-2</v>
      </c>
      <c r="T185" s="162">
        <v>3.0250717999999999E-2</v>
      </c>
      <c r="U185" s="162">
        <v>3.0235283000000002E-2</v>
      </c>
      <c r="V185" s="162">
        <v>3.0220262000000001E-2</v>
      </c>
      <c r="W185" s="162">
        <v>3.0205652999999999E-2</v>
      </c>
      <c r="X185" s="162">
        <v>3.0191453E-2</v>
      </c>
      <c r="Y185" s="162">
        <v>3.0177656000000001E-2</v>
      </c>
      <c r="Z185" s="162">
        <v>3.0164254000000001E-2</v>
      </c>
      <c r="AA185" s="162">
        <v>3.0151239E-2</v>
      </c>
      <c r="AB185" s="162">
        <v>3.0138601000000001E-2</v>
      </c>
      <c r="AC185" s="162">
        <v>3.012633E-2</v>
      </c>
      <c r="AD185" s="162">
        <v>3.0114418E-2</v>
      </c>
      <c r="AE185" s="162">
        <v>3.0102853999999998E-2</v>
      </c>
    </row>
    <row r="186" spans="1:31" ht="15" x14ac:dyDescent="0.25">
      <c r="A186" s="169">
        <v>35431</v>
      </c>
      <c r="B186" s="162">
        <v>3.1574043000000003E-2</v>
      </c>
      <c r="C186" s="162">
        <v>3.2108967000000002E-2</v>
      </c>
      <c r="D186" s="162">
        <v>3.2353035000000002E-2</v>
      </c>
      <c r="E186" s="162">
        <v>3.2474082000000001E-2</v>
      </c>
      <c r="F186" s="162">
        <v>3.2527803000000001E-2</v>
      </c>
      <c r="G186" s="162">
        <v>3.2541368000000001E-2</v>
      </c>
      <c r="H186" s="162">
        <v>3.2529978000000001E-2</v>
      </c>
      <c r="I186" s="162">
        <v>3.2502706999999999E-2</v>
      </c>
      <c r="J186" s="162">
        <v>3.2465202999999998E-2</v>
      </c>
      <c r="K186" s="162">
        <v>3.2421092999999998E-2</v>
      </c>
      <c r="L186" s="162">
        <v>3.2372774E-2</v>
      </c>
      <c r="M186" s="162">
        <v>3.2321860000000001E-2</v>
      </c>
      <c r="N186" s="162">
        <v>3.2269464999999997E-2</v>
      </c>
      <c r="O186" s="162">
        <v>3.2216370000000001E-2</v>
      </c>
      <c r="P186" s="162">
        <v>3.2163125000000001E-2</v>
      </c>
      <c r="Q186" s="162">
        <v>3.2110126000000003E-2</v>
      </c>
      <c r="R186" s="162">
        <v>3.2057658000000003E-2</v>
      </c>
      <c r="S186" s="162">
        <v>3.2005924999999998E-2</v>
      </c>
      <c r="T186" s="162">
        <v>3.1955074999999999E-2</v>
      </c>
      <c r="U186" s="162">
        <v>3.1905210000000003E-2</v>
      </c>
      <c r="V186" s="162">
        <v>3.1856402999999998E-2</v>
      </c>
      <c r="W186" s="162">
        <v>3.1808702000000001E-2</v>
      </c>
      <c r="X186" s="162">
        <v>3.1762134999999997E-2</v>
      </c>
      <c r="Y186" s="162">
        <v>3.1716718999999997E-2</v>
      </c>
      <c r="Z186" s="162">
        <v>3.1672458000000001E-2</v>
      </c>
      <c r="AA186" s="162">
        <v>3.1629348000000002E-2</v>
      </c>
      <c r="AB186" s="162">
        <v>3.1587380999999998E-2</v>
      </c>
      <c r="AC186" s="162">
        <v>3.1546540999999997E-2</v>
      </c>
      <c r="AD186" s="162">
        <v>3.1506810000000003E-2</v>
      </c>
      <c r="AE186" s="162">
        <v>3.1468167999999998E-2</v>
      </c>
    </row>
    <row r="187" spans="1:31" ht="15" x14ac:dyDescent="0.25">
      <c r="A187" s="169">
        <v>35462</v>
      </c>
      <c r="B187" s="162">
        <v>3.1308768000000001E-2</v>
      </c>
      <c r="C187" s="162">
        <v>3.1876106000000001E-2</v>
      </c>
      <c r="D187" s="162">
        <v>3.2169130999999997E-2</v>
      </c>
      <c r="E187" s="162">
        <v>3.2328746999999998E-2</v>
      </c>
      <c r="F187" s="162">
        <v>3.2410933000000003E-2</v>
      </c>
      <c r="G187" s="162">
        <v>3.2445516000000001E-2</v>
      </c>
      <c r="H187" s="162">
        <v>3.2449899999999997E-2</v>
      </c>
      <c r="I187" s="162">
        <v>3.2434712999999997E-2</v>
      </c>
      <c r="J187" s="162">
        <v>3.2406658999999997E-2</v>
      </c>
      <c r="K187" s="162">
        <v>3.2370082000000001E-2</v>
      </c>
      <c r="L187" s="162">
        <v>3.2327871000000001E-2</v>
      </c>
      <c r="M187" s="162">
        <v>3.2281986999999998E-2</v>
      </c>
      <c r="N187" s="162">
        <v>3.2233788999999999E-2</v>
      </c>
      <c r="O187" s="162">
        <v>3.2184235999999998E-2</v>
      </c>
      <c r="P187" s="162">
        <v>3.2134012000000003E-2</v>
      </c>
      <c r="Q187" s="162">
        <v>3.2083612999999997E-2</v>
      </c>
      <c r="R187" s="162">
        <v>3.2033397999999998E-2</v>
      </c>
      <c r="S187" s="162">
        <v>3.1983632999999997E-2</v>
      </c>
      <c r="T187" s="162">
        <v>3.1934510999999999E-2</v>
      </c>
      <c r="U187" s="162">
        <v>3.1886172999999997E-2</v>
      </c>
      <c r="V187" s="162">
        <v>3.1838722E-2</v>
      </c>
      <c r="W187" s="162">
        <v>3.1792228999999998E-2</v>
      </c>
      <c r="X187" s="162">
        <v>3.1746745999999999E-2</v>
      </c>
      <c r="Y187" s="162">
        <v>3.1702303000000001E-2</v>
      </c>
      <c r="Z187" s="162">
        <v>3.165892E-2</v>
      </c>
      <c r="AA187" s="162">
        <v>3.1616604999999999E-2</v>
      </c>
      <c r="AB187" s="162">
        <v>3.1575358999999997E-2</v>
      </c>
      <c r="AC187" s="162">
        <v>3.1535175999999998E-2</v>
      </c>
      <c r="AD187" s="162">
        <v>3.1496045E-2</v>
      </c>
      <c r="AE187" s="162">
        <v>3.1457950999999998E-2</v>
      </c>
    </row>
    <row r="188" spans="1:31" ht="15" x14ac:dyDescent="0.25">
      <c r="A188" s="169">
        <v>35490</v>
      </c>
      <c r="B188" s="162">
        <v>3.2344618999999998E-2</v>
      </c>
      <c r="C188" s="162">
        <v>3.2723653999999998E-2</v>
      </c>
      <c r="D188" s="162">
        <v>3.2834226000000001E-2</v>
      </c>
      <c r="E188" s="162">
        <v>3.2858572000000003E-2</v>
      </c>
      <c r="F188" s="162">
        <v>3.2842784E-2</v>
      </c>
      <c r="G188" s="162">
        <v>3.2805463E-2</v>
      </c>
      <c r="H188" s="162">
        <v>3.2755906000000001E-2</v>
      </c>
      <c r="I188" s="162">
        <v>3.2699293999999997E-2</v>
      </c>
      <c r="J188" s="162">
        <v>3.2638706000000003E-2</v>
      </c>
      <c r="K188" s="162">
        <v>3.2576053000000001E-2</v>
      </c>
      <c r="L188" s="162">
        <v>3.2512559000000003E-2</v>
      </c>
      <c r="M188" s="162">
        <v>3.2449027999999998E-2</v>
      </c>
      <c r="N188" s="162">
        <v>3.2385994000000001E-2</v>
      </c>
      <c r="O188" s="162">
        <v>3.2323816999999998E-2</v>
      </c>
      <c r="P188" s="162">
        <v>3.2262737999999999E-2</v>
      </c>
      <c r="Q188" s="162">
        <v>3.2202916999999998E-2</v>
      </c>
      <c r="R188" s="162">
        <v>3.214446E-2</v>
      </c>
      <c r="S188" s="162">
        <v>3.208743E-2</v>
      </c>
      <c r="T188" s="162">
        <v>3.2031865E-2</v>
      </c>
      <c r="U188" s="162">
        <v>3.1977778999999998E-2</v>
      </c>
      <c r="V188" s="162">
        <v>3.1925173000000001E-2</v>
      </c>
      <c r="W188" s="162">
        <v>3.1874035000000002E-2</v>
      </c>
      <c r="X188" s="162">
        <v>3.1824347000000003E-2</v>
      </c>
      <c r="Y188" s="162">
        <v>3.1776084000000003E-2</v>
      </c>
      <c r="Z188" s="162">
        <v>3.1729217999999997E-2</v>
      </c>
      <c r="AA188" s="162">
        <v>3.1683715000000001E-2</v>
      </c>
      <c r="AB188" s="162">
        <v>3.1639542999999999E-2</v>
      </c>
      <c r="AC188" s="162">
        <v>3.1596666000000002E-2</v>
      </c>
      <c r="AD188" s="162">
        <v>3.1555048000000002E-2</v>
      </c>
      <c r="AE188" s="162">
        <v>3.1514651999999997E-2</v>
      </c>
    </row>
    <row r="189" spans="1:31" ht="15" x14ac:dyDescent="0.25">
      <c r="A189" s="169">
        <v>35521</v>
      </c>
      <c r="B189" s="162">
        <v>3.2328115999999997E-2</v>
      </c>
      <c r="C189" s="162">
        <v>3.3359541999999999E-2</v>
      </c>
      <c r="D189" s="162">
        <v>3.3731098000000001E-2</v>
      </c>
      <c r="E189" s="162">
        <v>3.3888592000000002E-2</v>
      </c>
      <c r="F189" s="162">
        <v>3.3945573E-2</v>
      </c>
      <c r="G189" s="162">
        <v>3.3947511E-2</v>
      </c>
      <c r="H189" s="162">
        <v>3.3916988000000002E-2</v>
      </c>
      <c r="I189" s="162">
        <v>3.3866561000000003E-2</v>
      </c>
      <c r="J189" s="162">
        <v>3.3803710000000001E-2</v>
      </c>
      <c r="K189" s="162">
        <v>3.3733108999999997E-2</v>
      </c>
      <c r="L189" s="162">
        <v>3.3657782999999997E-2</v>
      </c>
      <c r="M189" s="162">
        <v>3.3579750999999998E-2</v>
      </c>
      <c r="N189" s="162">
        <v>3.3500386E-2</v>
      </c>
      <c r="O189" s="162">
        <v>3.3420640000000001E-2</v>
      </c>
      <c r="P189" s="162">
        <v>3.3341181999999997E-2</v>
      </c>
      <c r="Q189" s="162">
        <v>3.3262484000000002E-2</v>
      </c>
      <c r="R189" s="162">
        <v>3.3184882999999998E-2</v>
      </c>
      <c r="S189" s="162">
        <v>3.3108614000000001E-2</v>
      </c>
      <c r="T189" s="162">
        <v>3.3033844E-2</v>
      </c>
      <c r="U189" s="162">
        <v>3.2960685000000003E-2</v>
      </c>
      <c r="V189" s="162">
        <v>3.2889213E-2</v>
      </c>
      <c r="W189" s="162">
        <v>3.2819471000000003E-2</v>
      </c>
      <c r="X189" s="162">
        <v>3.2751481999999998E-2</v>
      </c>
      <c r="Y189" s="162">
        <v>3.2685252999999997E-2</v>
      </c>
      <c r="Z189" s="162">
        <v>3.2620776999999997E-2</v>
      </c>
      <c r="AA189" s="162">
        <v>3.2558035999999999E-2</v>
      </c>
      <c r="AB189" s="162">
        <v>3.2497008000000001E-2</v>
      </c>
      <c r="AC189" s="162">
        <v>3.2437662999999999E-2</v>
      </c>
      <c r="AD189" s="162">
        <v>3.2379968000000002E-2</v>
      </c>
      <c r="AE189" s="162">
        <v>3.2323886000000003E-2</v>
      </c>
    </row>
    <row r="190" spans="1:31" ht="15" x14ac:dyDescent="0.25">
      <c r="A190" s="169">
        <v>35551</v>
      </c>
      <c r="B190" s="162">
        <v>3.1341545999999998E-2</v>
      </c>
      <c r="C190" s="162">
        <v>3.2530506000000001E-2</v>
      </c>
      <c r="D190" s="162">
        <v>3.2941619999999998E-2</v>
      </c>
      <c r="E190" s="162">
        <v>3.3118388999999998E-2</v>
      </c>
      <c r="F190" s="162">
        <v>3.3190744000000001E-2</v>
      </c>
      <c r="G190" s="162">
        <v>3.3207634999999999E-2</v>
      </c>
      <c r="H190" s="162">
        <v>3.3192312000000002E-2</v>
      </c>
      <c r="I190" s="162">
        <v>3.3157319999999997E-2</v>
      </c>
      <c r="J190" s="162">
        <v>3.3109995000000003E-2</v>
      </c>
      <c r="K190" s="162">
        <v>3.3054865000000003E-2</v>
      </c>
      <c r="L190" s="162">
        <v>3.2994845000000002E-2</v>
      </c>
      <c r="M190" s="162">
        <v>3.2931873E-2</v>
      </c>
      <c r="N190" s="162">
        <v>3.2867267999999998E-2</v>
      </c>
      <c r="O190" s="162">
        <v>3.2801945999999998E-2</v>
      </c>
      <c r="P190" s="162">
        <v>3.2736554000000001E-2</v>
      </c>
      <c r="Q190" s="162">
        <v>3.2671552999999999E-2</v>
      </c>
      <c r="R190" s="162">
        <v>3.2607271E-2</v>
      </c>
      <c r="S190" s="162">
        <v>3.2543945999999997E-2</v>
      </c>
      <c r="T190" s="162">
        <v>3.2481744999999999E-2</v>
      </c>
      <c r="U190" s="162">
        <v>3.2420787E-2</v>
      </c>
      <c r="V190" s="162">
        <v>3.2361151999999997E-2</v>
      </c>
      <c r="W190" s="162">
        <v>3.2302892999999999E-2</v>
      </c>
      <c r="X190" s="162">
        <v>3.2246041000000003E-2</v>
      </c>
      <c r="Y190" s="162">
        <v>3.2190612E-2</v>
      </c>
      <c r="Z190" s="162">
        <v>3.2136608999999997E-2</v>
      </c>
      <c r="AA190" s="162">
        <v>3.2084023000000003E-2</v>
      </c>
      <c r="AB190" s="162">
        <v>3.2032841999999999E-2</v>
      </c>
      <c r="AC190" s="162">
        <v>3.1983046000000001E-2</v>
      </c>
      <c r="AD190" s="162">
        <v>3.1934611000000002E-2</v>
      </c>
      <c r="AE190" s="162">
        <v>3.1887510000000001E-2</v>
      </c>
    </row>
    <row r="191" spans="1:31" ht="15" x14ac:dyDescent="0.25">
      <c r="A191" s="169">
        <v>35582</v>
      </c>
      <c r="B191" s="162">
        <v>3.2010869999999997E-2</v>
      </c>
      <c r="C191" s="162">
        <v>3.2570317000000001E-2</v>
      </c>
      <c r="D191" s="162">
        <v>3.2855056000000001E-2</v>
      </c>
      <c r="E191" s="162">
        <v>3.3003891E-2</v>
      </c>
      <c r="F191" s="162">
        <v>3.3073558000000003E-2</v>
      </c>
      <c r="G191" s="162">
        <v>3.3094616E-2</v>
      </c>
      <c r="H191" s="162">
        <v>3.3084971999999997E-2</v>
      </c>
      <c r="I191" s="162">
        <v>3.3055580000000001E-2</v>
      </c>
      <c r="J191" s="162">
        <v>3.3013347999999998E-2</v>
      </c>
      <c r="K191" s="162">
        <v>3.2962753999999997E-2</v>
      </c>
      <c r="L191" s="162">
        <v>3.2906769000000002E-2</v>
      </c>
      <c r="M191" s="162">
        <v>3.2847406000000003E-2</v>
      </c>
      <c r="N191" s="162">
        <v>3.2786056000000001E-2</v>
      </c>
      <c r="O191" s="162">
        <v>3.2723694999999997E-2</v>
      </c>
      <c r="P191" s="162">
        <v>3.2661015000000002E-2</v>
      </c>
      <c r="Q191" s="162">
        <v>3.2598517E-2</v>
      </c>
      <c r="R191" s="162">
        <v>3.2536558E-2</v>
      </c>
      <c r="S191" s="162">
        <v>3.2475399000000002E-2</v>
      </c>
      <c r="T191" s="162">
        <v>3.2415227999999997E-2</v>
      </c>
      <c r="U191" s="162">
        <v>3.2356177999999999E-2</v>
      </c>
      <c r="V191" s="162">
        <v>3.2298343E-2</v>
      </c>
      <c r="W191" s="162">
        <v>3.2241787000000001E-2</v>
      </c>
      <c r="X191" s="162">
        <v>3.2186550000000001E-2</v>
      </c>
      <c r="Y191" s="162">
        <v>3.2132656000000002E-2</v>
      </c>
      <c r="Z191" s="162">
        <v>3.2080114E-2</v>
      </c>
      <c r="AA191" s="162">
        <v>3.2028922000000001E-2</v>
      </c>
      <c r="AB191" s="162">
        <v>3.1979072999999997E-2</v>
      </c>
      <c r="AC191" s="162">
        <v>3.1930550000000002E-2</v>
      </c>
      <c r="AD191" s="162">
        <v>3.1883334999999999E-2</v>
      </c>
      <c r="AE191" s="162">
        <v>3.1837403E-2</v>
      </c>
    </row>
    <row r="192" spans="1:31" ht="15" x14ac:dyDescent="0.25">
      <c r="A192" s="169">
        <v>35612</v>
      </c>
      <c r="B192" s="162">
        <v>3.0903226999999998E-2</v>
      </c>
      <c r="C192" s="162">
        <v>3.1712497999999999E-2</v>
      </c>
      <c r="D192" s="162">
        <v>3.1967627999999998E-2</v>
      </c>
      <c r="E192" s="162">
        <v>3.2066583000000003E-2</v>
      </c>
      <c r="F192" s="162">
        <v>3.2099576999999997E-2</v>
      </c>
      <c r="G192" s="162">
        <v>3.2098877999999997E-2</v>
      </c>
      <c r="H192" s="162">
        <v>3.2079192999999999E-2</v>
      </c>
      <c r="I192" s="162">
        <v>3.2048219000000003E-2</v>
      </c>
      <c r="J192" s="162">
        <v>3.2010361000000001E-2</v>
      </c>
      <c r="K192" s="162">
        <v>3.1968296E-2</v>
      </c>
      <c r="L192" s="162">
        <v>3.1923727999999998E-2</v>
      </c>
      <c r="M192" s="162">
        <v>3.1877777000000003E-2</v>
      </c>
      <c r="N192" s="162">
        <v>3.1831199999999997E-2</v>
      </c>
      <c r="O192" s="162">
        <v>3.1784517999999998E-2</v>
      </c>
      <c r="P192" s="162">
        <v>3.1738095000000001E-2</v>
      </c>
      <c r="Q192" s="162">
        <v>3.1692185999999997E-2</v>
      </c>
      <c r="R192" s="162">
        <v>3.1646972000000002E-2</v>
      </c>
      <c r="S192" s="162">
        <v>3.1602578999999999E-2</v>
      </c>
      <c r="T192" s="162">
        <v>3.1559094000000003E-2</v>
      </c>
      <c r="U192" s="162">
        <v>3.1516575999999998E-2</v>
      </c>
      <c r="V192" s="162">
        <v>3.1475061999999998E-2</v>
      </c>
      <c r="W192" s="162">
        <v>3.1434574E-2</v>
      </c>
      <c r="X192" s="162">
        <v>3.1395120999999998E-2</v>
      </c>
      <c r="Y192" s="162">
        <v>3.1356703999999999E-2</v>
      </c>
      <c r="Z192" s="162">
        <v>3.1319315E-2</v>
      </c>
      <c r="AA192" s="162">
        <v>3.1282945E-2</v>
      </c>
      <c r="AB192" s="162">
        <v>3.1247575999999999E-2</v>
      </c>
      <c r="AC192" s="162">
        <v>3.1213189999999998E-2</v>
      </c>
      <c r="AD192" s="162">
        <v>3.1179768E-2</v>
      </c>
      <c r="AE192" s="162">
        <v>3.1147286E-2</v>
      </c>
    </row>
    <row r="193" spans="1:31" ht="15" x14ac:dyDescent="0.25">
      <c r="A193" s="169">
        <v>35643</v>
      </c>
      <c r="B193" s="162">
        <v>2.9692178E-2</v>
      </c>
      <c r="C193" s="162">
        <v>3.0729975E-2</v>
      </c>
      <c r="D193" s="162">
        <v>3.1099400999999999E-2</v>
      </c>
      <c r="E193" s="162">
        <v>3.1272468999999997E-2</v>
      </c>
      <c r="F193" s="162">
        <v>3.1359341999999998E-2</v>
      </c>
      <c r="G193" s="162">
        <v>3.1400608000000003E-2</v>
      </c>
      <c r="H193" s="162">
        <v>3.1415230000000002E-2</v>
      </c>
      <c r="I193" s="162">
        <v>3.1413331000000003E-2</v>
      </c>
      <c r="J193" s="162">
        <v>3.1400794000000003E-2</v>
      </c>
      <c r="K193" s="162">
        <v>3.1381246000000002E-2</v>
      </c>
      <c r="L193" s="162">
        <v>3.1357023999999997E-2</v>
      </c>
      <c r="M193" s="162">
        <v>3.1329685000000003E-2</v>
      </c>
      <c r="N193" s="162">
        <v>3.1300298999999997E-2</v>
      </c>
      <c r="O193" s="162">
        <v>3.1269617999999999E-2</v>
      </c>
      <c r="P193" s="162">
        <v>3.1238176999999999E-2</v>
      </c>
      <c r="Q193" s="162">
        <v>3.1206366999999999E-2</v>
      </c>
      <c r="R193" s="162">
        <v>3.1174472000000002E-2</v>
      </c>
      <c r="S193" s="162">
        <v>3.1142704E-2</v>
      </c>
      <c r="T193" s="162">
        <v>3.1111218E-2</v>
      </c>
      <c r="U193" s="162">
        <v>3.1080131E-2</v>
      </c>
      <c r="V193" s="162">
        <v>3.1049528999999999E-2</v>
      </c>
      <c r="W193" s="162">
        <v>3.1019472999999999E-2</v>
      </c>
      <c r="X193" s="162">
        <v>3.0990009999999998E-2</v>
      </c>
      <c r="Y193" s="162">
        <v>3.0961170999999999E-2</v>
      </c>
      <c r="Z193" s="162">
        <v>3.0932977E-2</v>
      </c>
      <c r="AA193" s="162">
        <v>3.0905439999999999E-2</v>
      </c>
      <c r="AB193" s="162">
        <v>3.0878566999999999E-2</v>
      </c>
      <c r="AC193" s="162">
        <v>3.0852358999999999E-2</v>
      </c>
      <c r="AD193" s="162">
        <v>3.0826811999999999E-2</v>
      </c>
      <c r="AE193" s="162">
        <v>3.0801921999999999E-2</v>
      </c>
    </row>
    <row r="194" spans="1:31" ht="15" x14ac:dyDescent="0.25">
      <c r="A194" s="169">
        <v>35674</v>
      </c>
      <c r="B194" s="162">
        <v>3.0134879E-2</v>
      </c>
      <c r="C194" s="162">
        <v>3.1121131999999999E-2</v>
      </c>
      <c r="D194" s="162">
        <v>3.1389934000000001E-2</v>
      </c>
      <c r="E194" s="162">
        <v>3.1482465000000001E-2</v>
      </c>
      <c r="F194" s="162">
        <v>3.1510133000000003E-2</v>
      </c>
      <c r="G194" s="162">
        <v>3.1508189999999998E-2</v>
      </c>
      <c r="H194" s="162">
        <v>3.1490919999999999E-2</v>
      </c>
      <c r="I194" s="162">
        <v>3.1465099000000003E-2</v>
      </c>
      <c r="J194" s="162">
        <v>3.1434317000000003E-2</v>
      </c>
      <c r="K194" s="162">
        <v>3.1400638000000002E-2</v>
      </c>
      <c r="L194" s="162">
        <v>3.1365322000000001E-2</v>
      </c>
      <c r="M194" s="162">
        <v>3.1329177E-2</v>
      </c>
      <c r="N194" s="162">
        <v>3.1292735000000002E-2</v>
      </c>
      <c r="O194" s="162">
        <v>3.1256357999999998E-2</v>
      </c>
      <c r="P194" s="162">
        <v>3.1220296000000002E-2</v>
      </c>
      <c r="Q194" s="162">
        <v>3.1184722000000002E-2</v>
      </c>
      <c r="R194" s="162">
        <v>3.1149757E-2</v>
      </c>
      <c r="S194" s="162">
        <v>3.1115482E-2</v>
      </c>
      <c r="T194" s="162">
        <v>3.1081953999999998E-2</v>
      </c>
      <c r="U194" s="162">
        <v>3.1049207999999998E-2</v>
      </c>
      <c r="V194" s="162">
        <v>3.1017267000000001E-2</v>
      </c>
      <c r="W194" s="162">
        <v>3.0986140999999998E-2</v>
      </c>
      <c r="X194" s="162">
        <v>3.0955832999999999E-2</v>
      </c>
      <c r="Y194" s="162">
        <v>3.0926339000000001E-2</v>
      </c>
      <c r="Z194" s="162">
        <v>3.0897651000000002E-2</v>
      </c>
      <c r="AA194" s="162">
        <v>3.0869757000000001E-2</v>
      </c>
      <c r="AB194" s="162">
        <v>3.0842642999999999E-2</v>
      </c>
      <c r="AC194" s="162">
        <v>3.0816294000000001E-2</v>
      </c>
      <c r="AD194" s="162">
        <v>3.0790690999999999E-2</v>
      </c>
      <c r="AE194" s="162">
        <v>3.0765817000000001E-2</v>
      </c>
    </row>
    <row r="195" spans="1:31" ht="15" x14ac:dyDescent="0.25">
      <c r="A195" s="169">
        <v>35704</v>
      </c>
      <c r="B195" s="162">
        <v>2.9881360999999999E-2</v>
      </c>
      <c r="C195" s="162">
        <v>3.0605105000000001E-2</v>
      </c>
      <c r="D195" s="162">
        <v>3.0893423E-2</v>
      </c>
      <c r="E195" s="162">
        <v>3.1038439000000001E-2</v>
      </c>
      <c r="F195" s="162">
        <v>3.1114874000000001E-2</v>
      </c>
      <c r="G195" s="162">
        <v>3.115296E-2</v>
      </c>
      <c r="H195" s="162">
        <v>3.1167849000000001E-2</v>
      </c>
      <c r="I195" s="162">
        <v>3.1168030999999999E-2</v>
      </c>
      <c r="J195" s="162">
        <v>3.1158598999999999E-2</v>
      </c>
      <c r="K195" s="162">
        <v>3.1142757E-2</v>
      </c>
      <c r="L195" s="162">
        <v>3.1122599000000001E-2</v>
      </c>
      <c r="M195" s="162">
        <v>3.1099536000000001E-2</v>
      </c>
      <c r="N195" s="162">
        <v>3.1074537999999999E-2</v>
      </c>
      <c r="O195" s="162">
        <v>3.1048294000000001E-2</v>
      </c>
      <c r="P195" s="162">
        <v>3.1021294000000001E-2</v>
      </c>
      <c r="Q195" s="162">
        <v>3.0993896E-2</v>
      </c>
      <c r="R195" s="162">
        <v>3.0966363E-2</v>
      </c>
      <c r="S195" s="162">
        <v>3.0938891E-2</v>
      </c>
      <c r="T195" s="162">
        <v>3.0911625000000002E-2</v>
      </c>
      <c r="U195" s="162">
        <v>3.0884671999999998E-2</v>
      </c>
      <c r="V195" s="162">
        <v>3.0858113999999999E-2</v>
      </c>
      <c r="W195" s="162">
        <v>3.0832008000000001E-2</v>
      </c>
      <c r="X195" s="162">
        <v>3.0806399000000002E-2</v>
      </c>
      <c r="Y195" s="162">
        <v>3.0781317999999998E-2</v>
      </c>
      <c r="Z195" s="162">
        <v>3.0756783999999999E-2</v>
      </c>
      <c r="AA195" s="162">
        <v>3.0732810999999999E-2</v>
      </c>
      <c r="AB195" s="162">
        <v>3.0709406000000002E-2</v>
      </c>
      <c r="AC195" s="162">
        <v>3.0686571999999999E-2</v>
      </c>
      <c r="AD195" s="162">
        <v>3.0664308000000001E-2</v>
      </c>
      <c r="AE195" s="162">
        <v>3.0642610000000001E-2</v>
      </c>
    </row>
    <row r="196" spans="1:31" ht="15" x14ac:dyDescent="0.25">
      <c r="A196" s="169">
        <v>35735</v>
      </c>
      <c r="B196" s="162">
        <v>2.9327547999999998E-2</v>
      </c>
      <c r="C196" s="162">
        <v>3.0174172999999999E-2</v>
      </c>
      <c r="D196" s="162">
        <v>3.0520812000000001E-2</v>
      </c>
      <c r="E196" s="162">
        <v>3.0702373000000002E-2</v>
      </c>
      <c r="F196" s="162">
        <v>3.0804702999999999E-2</v>
      </c>
      <c r="G196" s="162">
        <v>3.0862530999999999E-2</v>
      </c>
      <c r="H196" s="162">
        <v>3.0893265E-2</v>
      </c>
      <c r="I196" s="162">
        <v>3.0906659E-2</v>
      </c>
      <c r="J196" s="162">
        <v>3.090857E-2</v>
      </c>
      <c r="K196" s="162">
        <v>3.0902690999999999E-2</v>
      </c>
      <c r="L196" s="162">
        <v>3.0891439E-2</v>
      </c>
      <c r="M196" s="162">
        <v>3.0876444999999999E-2</v>
      </c>
      <c r="N196" s="162">
        <v>3.0858841000000001E-2</v>
      </c>
      <c r="O196" s="162">
        <v>3.0839427999999999E-2</v>
      </c>
      <c r="P196" s="162">
        <v>3.0818785000000001E-2</v>
      </c>
      <c r="Q196" s="162">
        <v>3.0797337000000001E-2</v>
      </c>
      <c r="R196" s="162">
        <v>3.0775397999999999E-2</v>
      </c>
      <c r="S196" s="162">
        <v>3.0753204999999999E-2</v>
      </c>
      <c r="T196" s="162">
        <v>3.0730937999999999E-2</v>
      </c>
      <c r="U196" s="162">
        <v>3.0708731E-2</v>
      </c>
      <c r="V196" s="162">
        <v>3.0686689E-2</v>
      </c>
      <c r="W196" s="162">
        <v>3.066489E-2</v>
      </c>
      <c r="X196" s="162">
        <v>3.0643395E-2</v>
      </c>
      <c r="Y196" s="162">
        <v>3.0622249000000001E-2</v>
      </c>
      <c r="Z196" s="162">
        <v>3.0601486000000001E-2</v>
      </c>
      <c r="AA196" s="162">
        <v>3.0581128999999999E-2</v>
      </c>
      <c r="AB196" s="162">
        <v>3.0561195999999999E-2</v>
      </c>
      <c r="AC196" s="162">
        <v>3.0541698999999999E-2</v>
      </c>
      <c r="AD196" s="162">
        <v>3.0522644000000002E-2</v>
      </c>
      <c r="AE196" s="162">
        <v>3.0504034999999999E-2</v>
      </c>
    </row>
    <row r="197" spans="1:31" ht="15" x14ac:dyDescent="0.25">
      <c r="A197" s="169">
        <v>35765</v>
      </c>
      <c r="B197" s="162">
        <v>2.9354614000000001E-2</v>
      </c>
      <c r="C197" s="162">
        <v>2.9994531000000001E-2</v>
      </c>
      <c r="D197" s="162">
        <v>3.0083984000000001E-2</v>
      </c>
      <c r="E197" s="162">
        <v>3.0077097000000001E-2</v>
      </c>
      <c r="F197" s="162">
        <v>3.0051158000000001E-2</v>
      </c>
      <c r="G197" s="162">
        <v>3.0023632000000001E-2</v>
      </c>
      <c r="H197" s="162">
        <v>2.9998554E-2</v>
      </c>
      <c r="I197" s="162">
        <v>2.9976478000000001E-2</v>
      </c>
      <c r="J197" s="162">
        <v>2.9957083999999998E-2</v>
      </c>
      <c r="K197" s="162">
        <v>2.9939903E-2</v>
      </c>
      <c r="L197" s="162">
        <v>2.9924513999999999E-2</v>
      </c>
      <c r="M197" s="162">
        <v>2.9910579E-2</v>
      </c>
      <c r="N197" s="162">
        <v>2.9897838999999999E-2</v>
      </c>
      <c r="O197" s="162">
        <v>2.9886093999999998E-2</v>
      </c>
      <c r="P197" s="162">
        <v>2.9875190999999999E-2</v>
      </c>
      <c r="Q197" s="162">
        <v>2.9865012E-2</v>
      </c>
      <c r="R197" s="162">
        <v>2.9855461E-2</v>
      </c>
      <c r="S197" s="162">
        <v>2.9846464E-2</v>
      </c>
      <c r="T197" s="162">
        <v>2.983796E-2</v>
      </c>
      <c r="U197" s="162">
        <v>2.9829898000000001E-2</v>
      </c>
      <c r="V197" s="162">
        <v>2.9822237000000001E-2</v>
      </c>
      <c r="W197" s="162">
        <v>2.9814941000000001E-2</v>
      </c>
      <c r="X197" s="162">
        <v>2.9807978999999998E-2</v>
      </c>
      <c r="Y197" s="162">
        <v>2.9801326E-2</v>
      </c>
      <c r="Z197" s="162">
        <v>2.9794958E-2</v>
      </c>
      <c r="AA197" s="162">
        <v>2.9788856999999998E-2</v>
      </c>
      <c r="AB197" s="162">
        <v>2.9783002999999999E-2</v>
      </c>
      <c r="AC197" s="162">
        <v>2.9777380999999999E-2</v>
      </c>
      <c r="AD197" s="162">
        <v>2.9771975999999999E-2</v>
      </c>
      <c r="AE197" s="162">
        <v>2.9766777000000001E-2</v>
      </c>
    </row>
    <row r="198" spans="1:31" ht="15" x14ac:dyDescent="0.25">
      <c r="A198" s="169">
        <v>35796</v>
      </c>
      <c r="B198" s="162">
        <v>2.7570107E-2</v>
      </c>
      <c r="C198" s="162">
        <v>2.8783442999999999E-2</v>
      </c>
      <c r="D198" s="162">
        <v>2.9142695E-2</v>
      </c>
      <c r="E198" s="162">
        <v>2.9298879E-2</v>
      </c>
      <c r="F198" s="162">
        <v>2.9382677999999999E-2</v>
      </c>
      <c r="G198" s="162">
        <v>2.9433917E-2</v>
      </c>
      <c r="H198" s="162">
        <v>2.9468081E-2</v>
      </c>
      <c r="I198" s="162">
        <v>2.9492246E-2</v>
      </c>
      <c r="J198" s="162">
        <v>2.9510053000000001E-2</v>
      </c>
      <c r="K198" s="162">
        <v>2.9523562999999999E-2</v>
      </c>
      <c r="L198" s="162">
        <v>2.9534029E-2</v>
      </c>
      <c r="M198" s="162">
        <v>2.9542262E-2</v>
      </c>
      <c r="N198" s="162">
        <v>2.9548809999999998E-2</v>
      </c>
      <c r="O198" s="162">
        <v>2.955406E-2</v>
      </c>
      <c r="P198" s="162">
        <v>2.9558292E-2</v>
      </c>
      <c r="Q198" s="162">
        <v>2.9561713999999999E-2</v>
      </c>
      <c r="R198" s="162">
        <v>2.9564482999999999E-2</v>
      </c>
      <c r="S198" s="162">
        <v>2.9566722E-2</v>
      </c>
      <c r="T198" s="162">
        <v>2.9568524999999998E-2</v>
      </c>
      <c r="U198" s="162">
        <v>2.9569967999999999E-2</v>
      </c>
      <c r="V198" s="162">
        <v>2.9571113E-2</v>
      </c>
      <c r="W198" s="162">
        <v>2.9572008E-2</v>
      </c>
      <c r="X198" s="162">
        <v>2.9572693000000001E-2</v>
      </c>
      <c r="Y198" s="162">
        <v>2.9573201E-2</v>
      </c>
      <c r="Z198" s="162">
        <v>2.9573561000000002E-2</v>
      </c>
      <c r="AA198" s="162">
        <v>2.9573794E-2</v>
      </c>
      <c r="AB198" s="162">
        <v>2.9573921E-2</v>
      </c>
      <c r="AC198" s="162">
        <v>2.9573955999999998E-2</v>
      </c>
      <c r="AD198" s="162">
        <v>2.9573914999999999E-2</v>
      </c>
      <c r="AE198" s="162">
        <v>2.9573808E-2</v>
      </c>
    </row>
    <row r="199" spans="1:31" ht="15" x14ac:dyDescent="0.25">
      <c r="A199" s="169">
        <v>35827</v>
      </c>
      <c r="B199" s="162">
        <v>2.6177094000000001E-2</v>
      </c>
      <c r="C199" s="162">
        <v>2.7819915000000001E-2</v>
      </c>
      <c r="D199" s="162">
        <v>2.8373793000000001E-2</v>
      </c>
      <c r="E199" s="162">
        <v>2.8646251000000001E-2</v>
      </c>
      <c r="F199" s="162">
        <v>2.8808429999999999E-2</v>
      </c>
      <c r="G199" s="162">
        <v>2.8916424999999999E-2</v>
      </c>
      <c r="H199" s="162">
        <v>2.8993833E-2</v>
      </c>
      <c r="I199" s="162">
        <v>2.9052267999999999E-2</v>
      </c>
      <c r="J199" s="162">
        <v>2.9098101000000001E-2</v>
      </c>
      <c r="K199" s="162">
        <v>2.9135125000000001E-2</v>
      </c>
      <c r="L199" s="162">
        <v>2.9165736000000001E-2</v>
      </c>
      <c r="M199" s="162">
        <v>2.9191526999999998E-2</v>
      </c>
      <c r="N199" s="162">
        <v>2.9213599999999999E-2</v>
      </c>
      <c r="O199" s="162">
        <v>2.9232738000000001E-2</v>
      </c>
      <c r="P199" s="162">
        <v>2.9249520000000001E-2</v>
      </c>
      <c r="Q199" s="162">
        <v>2.9264376000000002E-2</v>
      </c>
      <c r="R199" s="162">
        <v>2.9277638000000002E-2</v>
      </c>
      <c r="S199" s="162">
        <v>2.9289564000000001E-2</v>
      </c>
      <c r="T199" s="162">
        <v>2.9300356999999999E-2</v>
      </c>
      <c r="U199" s="162">
        <v>2.9310181000000001E-2</v>
      </c>
      <c r="V199" s="162">
        <v>2.9319168999999999E-2</v>
      </c>
      <c r="W199" s="162">
        <v>2.9327430000000002E-2</v>
      </c>
      <c r="X199" s="162">
        <v>2.9335053999999999E-2</v>
      </c>
      <c r="Y199" s="162">
        <v>2.9342116000000001E-2</v>
      </c>
      <c r="Z199" s="162">
        <v>2.9348678999999999E-2</v>
      </c>
      <c r="AA199" s="162">
        <v>2.9354799000000001E-2</v>
      </c>
      <c r="AB199" s="162">
        <v>2.9360520000000001E-2</v>
      </c>
      <c r="AC199" s="162">
        <v>2.9365882999999999E-2</v>
      </c>
      <c r="AD199" s="162">
        <v>2.9370923E-2</v>
      </c>
      <c r="AE199" s="162">
        <v>2.9375668000000001E-2</v>
      </c>
    </row>
    <row r="200" spans="1:31" ht="15" x14ac:dyDescent="0.25">
      <c r="A200" s="169">
        <v>35855</v>
      </c>
      <c r="B200" s="162">
        <v>2.8714847000000002E-2</v>
      </c>
      <c r="C200" s="162">
        <v>2.9389525E-2</v>
      </c>
      <c r="D200" s="162">
        <v>2.9496793E-2</v>
      </c>
      <c r="E200" s="162">
        <v>2.9504671E-2</v>
      </c>
      <c r="F200" s="162">
        <v>2.9492701999999999E-2</v>
      </c>
      <c r="G200" s="162">
        <v>2.9478796000000002E-2</v>
      </c>
      <c r="H200" s="162">
        <v>2.9467048999999999E-2</v>
      </c>
      <c r="I200" s="162">
        <v>2.9458001000000001E-2</v>
      </c>
      <c r="J200" s="162">
        <v>2.9451307999999999E-2</v>
      </c>
      <c r="K200" s="162">
        <v>2.9446482E-2</v>
      </c>
      <c r="L200" s="162">
        <v>2.9443091000000001E-2</v>
      </c>
      <c r="M200" s="162">
        <v>2.9440793999999999E-2</v>
      </c>
      <c r="N200" s="162">
        <v>2.9439333000000002E-2</v>
      </c>
      <c r="O200" s="162">
        <v>2.9438512999999999E-2</v>
      </c>
      <c r="P200" s="162">
        <v>2.9438189E-2</v>
      </c>
      <c r="Q200" s="162">
        <v>2.9438249E-2</v>
      </c>
      <c r="R200" s="162">
        <v>2.9438609000000001E-2</v>
      </c>
      <c r="S200" s="162">
        <v>2.9439204E-2</v>
      </c>
      <c r="T200" s="162">
        <v>2.9439982E-2</v>
      </c>
      <c r="U200" s="162">
        <v>2.9440903000000001E-2</v>
      </c>
      <c r="V200" s="162">
        <v>2.9441935999999998E-2</v>
      </c>
      <c r="W200" s="162">
        <v>2.9443054E-2</v>
      </c>
      <c r="X200" s="162">
        <v>2.9444238000000001E-2</v>
      </c>
      <c r="Y200" s="162">
        <v>2.9445471000000001E-2</v>
      </c>
      <c r="Z200" s="162">
        <v>2.9446739E-2</v>
      </c>
      <c r="AA200" s="162">
        <v>2.944803E-2</v>
      </c>
      <c r="AB200" s="162">
        <v>2.9449336999999999E-2</v>
      </c>
      <c r="AC200" s="162">
        <v>2.9450651000000001E-2</v>
      </c>
      <c r="AD200" s="162">
        <v>2.9451966999999999E-2</v>
      </c>
      <c r="AE200" s="162">
        <v>2.9453279999999998E-2</v>
      </c>
    </row>
    <row r="201" spans="1:31" ht="15" x14ac:dyDescent="0.25">
      <c r="A201" s="169">
        <v>35886</v>
      </c>
      <c r="B201" s="162">
        <v>2.7267374E-2</v>
      </c>
      <c r="C201" s="162">
        <v>2.8553180000000001E-2</v>
      </c>
      <c r="D201" s="162">
        <v>2.8909515E-2</v>
      </c>
      <c r="E201" s="162">
        <v>2.9055844000000001E-2</v>
      </c>
      <c r="F201" s="162">
        <v>2.9132182999999999E-2</v>
      </c>
      <c r="G201" s="162">
        <v>2.9179176000000001E-2</v>
      </c>
      <c r="H201" s="162">
        <v>2.9211701999999999E-2</v>
      </c>
      <c r="I201" s="162">
        <v>2.9236133000000001E-2</v>
      </c>
      <c r="J201" s="162">
        <v>2.9255551000000001E-2</v>
      </c>
      <c r="K201" s="162">
        <v>2.9271604999999999E-2</v>
      </c>
      <c r="L201" s="162">
        <v>2.9285261999999999E-2</v>
      </c>
      <c r="M201" s="162">
        <v>2.9297126999999999E-2</v>
      </c>
      <c r="N201" s="162">
        <v>2.9307604000000001E-2</v>
      </c>
      <c r="O201" s="162">
        <v>2.9316973999999999E-2</v>
      </c>
      <c r="P201" s="162">
        <v>2.9325442E-2</v>
      </c>
      <c r="Q201" s="162">
        <v>2.9333161E-2</v>
      </c>
      <c r="R201" s="162">
        <v>2.9340247999999999E-2</v>
      </c>
      <c r="S201" s="162">
        <v>2.9346793999999999E-2</v>
      </c>
      <c r="T201" s="162">
        <v>2.9352871999999999E-2</v>
      </c>
      <c r="U201" s="162">
        <v>2.9358540999999998E-2</v>
      </c>
      <c r="V201" s="162">
        <v>2.9363848000000001E-2</v>
      </c>
      <c r="W201" s="162">
        <v>2.9368834999999999E-2</v>
      </c>
      <c r="X201" s="162">
        <v>2.9373533E-2</v>
      </c>
      <c r="Y201" s="162">
        <v>2.9377973000000002E-2</v>
      </c>
      <c r="Z201" s="162">
        <v>2.9382176999999999E-2</v>
      </c>
      <c r="AA201" s="162">
        <v>2.9386168000000001E-2</v>
      </c>
      <c r="AB201" s="162">
        <v>2.9389961999999999E-2</v>
      </c>
      <c r="AC201" s="162">
        <v>2.9393575000000002E-2</v>
      </c>
      <c r="AD201" s="162">
        <v>2.9397021999999998E-2</v>
      </c>
      <c r="AE201" s="162">
        <v>2.9400315E-2</v>
      </c>
    </row>
    <row r="202" spans="1:31" ht="15" x14ac:dyDescent="0.25">
      <c r="A202" s="169">
        <v>35916</v>
      </c>
      <c r="B202" s="162">
        <v>2.6448409999999999E-2</v>
      </c>
      <c r="C202" s="162">
        <v>2.8241272000000001E-2</v>
      </c>
      <c r="D202" s="162">
        <v>2.8882066000000001E-2</v>
      </c>
      <c r="E202" s="162">
        <v>2.9205781E-2</v>
      </c>
      <c r="F202" s="162">
        <v>2.9397546E-2</v>
      </c>
      <c r="G202" s="162">
        <v>2.9521499999999999E-2</v>
      </c>
      <c r="H202" s="162">
        <v>2.9606077000000001E-2</v>
      </c>
      <c r="I202" s="162">
        <v>2.966589E-2</v>
      </c>
      <c r="J202" s="162">
        <v>2.9709223E-2</v>
      </c>
      <c r="K202" s="162">
        <v>2.9741111000000001E-2</v>
      </c>
      <c r="L202" s="162">
        <v>2.9764786000000001E-2</v>
      </c>
      <c r="M202" s="162">
        <v>2.9782408999999999E-2</v>
      </c>
      <c r="N202" s="162">
        <v>2.9795477000000001E-2</v>
      </c>
      <c r="O202" s="162">
        <v>2.9805057999999999E-2</v>
      </c>
      <c r="P202" s="162">
        <v>2.9811929000000001E-2</v>
      </c>
      <c r="Q202" s="162">
        <v>2.9816670999999999E-2</v>
      </c>
      <c r="R202" s="162">
        <v>2.9819724999999998E-2</v>
      </c>
      <c r="S202" s="162">
        <v>2.9821430999999999E-2</v>
      </c>
      <c r="T202" s="162">
        <v>2.9822053000000001E-2</v>
      </c>
      <c r="U202" s="162">
        <v>2.9821800999999998E-2</v>
      </c>
      <c r="V202" s="162">
        <v>2.9820842E-2</v>
      </c>
      <c r="W202" s="162">
        <v>2.9819310000000002E-2</v>
      </c>
      <c r="X202" s="162">
        <v>2.9817314000000001E-2</v>
      </c>
      <c r="Y202" s="162">
        <v>2.9814943E-2</v>
      </c>
      <c r="Z202" s="162">
        <v>2.9812271000000001E-2</v>
      </c>
      <c r="AA202" s="162">
        <v>2.9809359000000001E-2</v>
      </c>
      <c r="AB202" s="162">
        <v>2.9806256E-2</v>
      </c>
      <c r="AC202" s="162">
        <v>2.9803003000000002E-2</v>
      </c>
      <c r="AD202" s="162">
        <v>2.9799637E-2</v>
      </c>
      <c r="AE202" s="162">
        <v>2.9796185999999999E-2</v>
      </c>
    </row>
    <row r="203" spans="1:31" ht="15" x14ac:dyDescent="0.25">
      <c r="A203" s="169">
        <v>35947</v>
      </c>
      <c r="B203" s="162">
        <v>2.4650221999999999E-2</v>
      </c>
      <c r="C203" s="162">
        <v>2.7166043000000001E-2</v>
      </c>
      <c r="D203" s="162">
        <v>2.8016996999999998E-2</v>
      </c>
      <c r="E203" s="162">
        <v>2.8434355000000001E-2</v>
      </c>
      <c r="F203" s="162">
        <v>2.8680824000000001E-2</v>
      </c>
      <c r="G203" s="162">
        <v>2.8843018000000002E-2</v>
      </c>
      <c r="H203" s="162">
        <v>2.8957564000000002E-2</v>
      </c>
      <c r="I203" s="162">
        <v>2.9042564999999999E-2</v>
      </c>
      <c r="J203" s="162">
        <v>2.9107988000000001E-2</v>
      </c>
      <c r="K203" s="162">
        <v>2.9159772E-2</v>
      </c>
      <c r="L203" s="162">
        <v>2.9201677999999998E-2</v>
      </c>
      <c r="M203" s="162">
        <v>2.9236206000000001E-2</v>
      </c>
      <c r="N203" s="162">
        <v>2.9265079999999999E-2</v>
      </c>
      <c r="O203" s="162">
        <v>2.9289531000000001E-2</v>
      </c>
      <c r="P203" s="162">
        <v>2.9310458000000001E-2</v>
      </c>
      <c r="Q203" s="162">
        <v>2.9328536999999998E-2</v>
      </c>
      <c r="R203" s="162">
        <v>2.9344281999999999E-2</v>
      </c>
      <c r="S203" s="162">
        <v>2.9358092999999998E-2</v>
      </c>
      <c r="T203" s="162">
        <v>2.9370284999999999E-2</v>
      </c>
      <c r="U203" s="162">
        <v>2.9381108999999999E-2</v>
      </c>
      <c r="V203" s="162">
        <v>2.9390768000000001E-2</v>
      </c>
      <c r="W203" s="162">
        <v>2.9399427999999998E-2</v>
      </c>
      <c r="X203" s="162">
        <v>2.9407224999999999E-2</v>
      </c>
      <c r="Y203" s="162">
        <v>2.9414274000000001E-2</v>
      </c>
      <c r="Z203" s="162">
        <v>2.9420669999999999E-2</v>
      </c>
      <c r="AA203" s="162">
        <v>2.9426490999999999E-2</v>
      </c>
      <c r="AB203" s="162">
        <v>2.9431807000000001E-2</v>
      </c>
      <c r="AC203" s="162">
        <v>2.9436674999999999E-2</v>
      </c>
      <c r="AD203" s="162">
        <v>2.9441146000000001E-2</v>
      </c>
      <c r="AE203" s="162">
        <v>2.9445262E-2</v>
      </c>
    </row>
    <row r="204" spans="1:31" ht="15" x14ac:dyDescent="0.25">
      <c r="A204" s="169">
        <v>35977</v>
      </c>
      <c r="B204" s="162">
        <v>2.7361811999999999E-2</v>
      </c>
      <c r="C204" s="162">
        <v>2.8432135000000001E-2</v>
      </c>
      <c r="D204" s="162">
        <v>2.8789263999999998E-2</v>
      </c>
      <c r="E204" s="162">
        <v>2.8963841000000001E-2</v>
      </c>
      <c r="F204" s="162">
        <v>2.9067382999999999E-2</v>
      </c>
      <c r="G204" s="162">
        <v>2.9136208E-2</v>
      </c>
      <c r="H204" s="162">
        <v>2.9185511000000001E-2</v>
      </c>
      <c r="I204" s="162">
        <v>2.9222734E-2</v>
      </c>
      <c r="J204" s="162">
        <v>2.9251947E-2</v>
      </c>
      <c r="K204" s="162">
        <v>2.9275565E-2</v>
      </c>
      <c r="L204" s="162">
        <v>2.9295113000000001E-2</v>
      </c>
      <c r="M204" s="162">
        <v>2.93116E-2</v>
      </c>
      <c r="N204" s="162">
        <v>2.9325726E-2</v>
      </c>
      <c r="O204" s="162">
        <v>2.9337987999999999E-2</v>
      </c>
      <c r="P204" s="162">
        <v>2.9348751999999999E-2</v>
      </c>
      <c r="Q204" s="162">
        <v>2.9358292000000001E-2</v>
      </c>
      <c r="R204" s="162">
        <v>2.9366817999999999E-2</v>
      </c>
      <c r="S204" s="162">
        <v>2.9374494000000001E-2</v>
      </c>
      <c r="T204" s="162">
        <v>2.9381448000000001E-2</v>
      </c>
      <c r="U204" s="162">
        <v>2.9387784E-2</v>
      </c>
      <c r="V204" s="162">
        <v>2.9393586999999999E-2</v>
      </c>
      <c r="W204" s="162">
        <v>2.9398924999999999E-2</v>
      </c>
      <c r="X204" s="162">
        <v>2.9403856999999999E-2</v>
      </c>
      <c r="Y204" s="162">
        <v>2.9408429E-2</v>
      </c>
      <c r="Z204" s="162">
        <v>2.9412682999999998E-2</v>
      </c>
      <c r="AA204" s="162">
        <v>2.9416652000000001E-2</v>
      </c>
      <c r="AB204" s="162">
        <v>2.9420366E-2</v>
      </c>
      <c r="AC204" s="162">
        <v>2.9423851000000001E-2</v>
      </c>
      <c r="AD204" s="162">
        <v>2.9427127000000001E-2</v>
      </c>
      <c r="AE204" s="162">
        <v>2.9430214999999999E-2</v>
      </c>
    </row>
    <row r="205" spans="1:31" ht="15" x14ac:dyDescent="0.25">
      <c r="A205" s="169">
        <v>36008</v>
      </c>
      <c r="B205" s="162">
        <v>2.7124419E-2</v>
      </c>
      <c r="C205" s="162">
        <v>2.8297815E-2</v>
      </c>
      <c r="D205" s="162">
        <v>2.8669248000000001E-2</v>
      </c>
      <c r="E205" s="162">
        <v>2.8843942000000001E-2</v>
      </c>
      <c r="F205" s="162">
        <v>2.8945642000000001E-2</v>
      </c>
      <c r="G205" s="162">
        <v>2.9013118000000001E-2</v>
      </c>
      <c r="H205" s="162">
        <v>2.9061930999999999E-2</v>
      </c>
      <c r="I205" s="162">
        <v>2.9099422999999999E-2</v>
      </c>
      <c r="J205" s="162">
        <v>2.9129483000000001E-2</v>
      </c>
      <c r="K205" s="162">
        <v>2.9154367E-2</v>
      </c>
      <c r="L205" s="162">
        <v>2.9175474E-2</v>
      </c>
      <c r="M205" s="162">
        <v>2.9193726999999999E-2</v>
      </c>
      <c r="N205" s="162">
        <v>2.9209755E-2</v>
      </c>
      <c r="O205" s="162">
        <v>2.9224008999999999E-2</v>
      </c>
      <c r="P205" s="162">
        <v>2.9236818000000001E-2</v>
      </c>
      <c r="Q205" s="162">
        <v>2.9248430999999998E-2</v>
      </c>
      <c r="R205" s="162">
        <v>2.9259038000000001E-2</v>
      </c>
      <c r="S205" s="162">
        <v>2.9268789E-2</v>
      </c>
      <c r="T205" s="162">
        <v>2.9277801999999999E-2</v>
      </c>
      <c r="U205" s="162">
        <v>2.9286172999999999E-2</v>
      </c>
      <c r="V205" s="162">
        <v>2.9293980000000001E-2</v>
      </c>
      <c r="W205" s="162">
        <v>2.9301286999999999E-2</v>
      </c>
      <c r="X205" s="162">
        <v>2.9308150000000002E-2</v>
      </c>
      <c r="Y205" s="162">
        <v>2.9314613999999999E-2</v>
      </c>
      <c r="Z205" s="162">
        <v>2.9320717E-2</v>
      </c>
      <c r="AA205" s="162">
        <v>2.9326494000000002E-2</v>
      </c>
      <c r="AB205" s="162">
        <v>2.9331972000000001E-2</v>
      </c>
      <c r="AC205" s="162">
        <v>2.9337176999999999E-2</v>
      </c>
      <c r="AD205" s="162">
        <v>2.9342131E-2</v>
      </c>
      <c r="AE205" s="162">
        <v>2.9346852999999999E-2</v>
      </c>
    </row>
    <row r="206" spans="1:31" ht="15" x14ac:dyDescent="0.25">
      <c r="A206" s="169">
        <v>36039</v>
      </c>
      <c r="B206" s="162">
        <v>2.5336411E-2</v>
      </c>
      <c r="C206" s="162">
        <v>2.6462869999999999E-2</v>
      </c>
      <c r="D206" s="162">
        <v>2.6791272000000001E-2</v>
      </c>
      <c r="E206" s="162">
        <v>2.6948409999999999E-2</v>
      </c>
      <c r="F206" s="162">
        <v>2.7051991000000001E-2</v>
      </c>
      <c r="G206" s="162">
        <v>2.7134299000000001E-2</v>
      </c>
      <c r="H206" s="162">
        <v>2.7206285E-2</v>
      </c>
      <c r="I206" s="162">
        <v>2.7272227E-2</v>
      </c>
      <c r="J206" s="162">
        <v>2.7334005000000001E-2</v>
      </c>
      <c r="K206" s="162">
        <v>2.7392547999999999E-2</v>
      </c>
      <c r="L206" s="162">
        <v>2.7448370999999999E-2</v>
      </c>
      <c r="M206" s="162">
        <v>2.7501795999999998E-2</v>
      </c>
      <c r="N206" s="162">
        <v>2.7553046000000001E-2</v>
      </c>
      <c r="O206" s="162">
        <v>2.7602287999999999E-2</v>
      </c>
      <c r="P206" s="162">
        <v>2.7649658000000001E-2</v>
      </c>
      <c r="Q206" s="162">
        <v>2.7695266999999999E-2</v>
      </c>
      <c r="R206" s="162">
        <v>2.7739215000000001E-2</v>
      </c>
      <c r="S206" s="162">
        <v>2.7781587999999999E-2</v>
      </c>
      <c r="T206" s="162">
        <v>2.7822462999999999E-2</v>
      </c>
      <c r="U206" s="162">
        <v>2.7861912999999999E-2</v>
      </c>
      <c r="V206" s="162">
        <v>2.7900002E-2</v>
      </c>
      <c r="W206" s="162">
        <v>2.7936790999999999E-2</v>
      </c>
      <c r="X206" s="162">
        <v>2.7972337999999999E-2</v>
      </c>
      <c r="Y206" s="162">
        <v>2.8006696000000001E-2</v>
      </c>
      <c r="Z206" s="162">
        <v>2.8039913999999999E-2</v>
      </c>
      <c r="AA206" s="162">
        <v>2.8072039E-2</v>
      </c>
      <c r="AB206" s="162">
        <v>2.8103117E-2</v>
      </c>
      <c r="AC206" s="162">
        <v>2.8133189999999999E-2</v>
      </c>
      <c r="AD206" s="162">
        <v>2.8162296999999999E-2</v>
      </c>
      <c r="AE206" s="162">
        <v>2.8190476999999999E-2</v>
      </c>
    </row>
    <row r="207" spans="1:31" ht="15" x14ac:dyDescent="0.25">
      <c r="A207" s="169">
        <v>36069</v>
      </c>
      <c r="B207" s="162">
        <v>2.3601761999999998E-2</v>
      </c>
      <c r="C207" s="162">
        <v>2.3643988000000001E-2</v>
      </c>
      <c r="D207" s="162">
        <v>2.3587818999999999E-2</v>
      </c>
      <c r="E207" s="162">
        <v>2.3576981E-2</v>
      </c>
      <c r="F207" s="162">
        <v>2.3610562000000002E-2</v>
      </c>
      <c r="G207" s="162">
        <v>2.3675393999999999E-2</v>
      </c>
      <c r="H207" s="162">
        <v>2.3760593E-2</v>
      </c>
      <c r="I207" s="162">
        <v>2.3858568E-2</v>
      </c>
      <c r="J207" s="162">
        <v>2.3964224999999999E-2</v>
      </c>
      <c r="K207" s="162">
        <v>2.4074169999999999E-2</v>
      </c>
      <c r="L207" s="162">
        <v>2.4186129000000001E-2</v>
      </c>
      <c r="M207" s="162">
        <v>2.4298568E-2</v>
      </c>
      <c r="N207" s="162">
        <v>2.4410445999999999E-2</v>
      </c>
      <c r="O207" s="162">
        <v>2.4521049E-2</v>
      </c>
      <c r="P207" s="162">
        <v>2.4629891000000001E-2</v>
      </c>
      <c r="Q207" s="162">
        <v>2.4736641E-2</v>
      </c>
      <c r="R207" s="162">
        <v>2.4841078999999999E-2</v>
      </c>
      <c r="S207" s="162">
        <v>2.4943064000000001E-2</v>
      </c>
      <c r="T207" s="162">
        <v>2.5042511E-2</v>
      </c>
      <c r="U207" s="162">
        <v>2.5139376000000001E-2</v>
      </c>
      <c r="V207" s="162">
        <v>2.5233645999999998E-2</v>
      </c>
      <c r="W207" s="162">
        <v>2.5325331E-2</v>
      </c>
      <c r="X207" s="162">
        <v>2.5414454999999999E-2</v>
      </c>
      <c r="Y207" s="162">
        <v>2.5501056000000001E-2</v>
      </c>
      <c r="Z207" s="162">
        <v>2.5585180999999999E-2</v>
      </c>
      <c r="AA207" s="162">
        <v>2.5666880999999999E-2</v>
      </c>
      <c r="AB207" s="162">
        <v>2.5746214E-2</v>
      </c>
      <c r="AC207" s="162">
        <v>2.5823240000000001E-2</v>
      </c>
      <c r="AD207" s="162">
        <v>2.5898021E-2</v>
      </c>
      <c r="AE207" s="162">
        <v>2.5970619E-2</v>
      </c>
    </row>
    <row r="208" spans="1:31" ht="15" x14ac:dyDescent="0.25">
      <c r="A208" s="169">
        <v>36100</v>
      </c>
      <c r="B208" s="162">
        <v>2.3458165999999999E-2</v>
      </c>
      <c r="C208" s="162">
        <v>2.4279354E-2</v>
      </c>
      <c r="D208" s="162">
        <v>2.4561922E-2</v>
      </c>
      <c r="E208" s="162">
        <v>2.4733634000000001E-2</v>
      </c>
      <c r="F208" s="162">
        <v>2.4871923000000001E-2</v>
      </c>
      <c r="G208" s="162">
        <v>2.4996836000000001E-2</v>
      </c>
      <c r="H208" s="162">
        <v>2.5114617999999998E-2</v>
      </c>
      <c r="I208" s="162">
        <v>2.5227445000000001E-2</v>
      </c>
      <c r="J208" s="162">
        <v>2.5336152000000001E-2</v>
      </c>
      <c r="K208" s="162">
        <v>2.5441109E-2</v>
      </c>
      <c r="L208" s="162">
        <v>2.5542518E-2</v>
      </c>
      <c r="M208" s="162">
        <v>2.5640520999999999E-2</v>
      </c>
      <c r="N208" s="162">
        <v>2.573524E-2</v>
      </c>
      <c r="O208" s="162">
        <v>2.5826787E-2</v>
      </c>
      <c r="P208" s="162">
        <v>2.5915273999999999E-2</v>
      </c>
      <c r="Q208" s="162">
        <v>2.6000807000000001E-2</v>
      </c>
      <c r="R208" s="162">
        <v>2.6083493999999999E-2</v>
      </c>
      <c r="S208" s="162">
        <v>2.6163437000000001E-2</v>
      </c>
      <c r="T208" s="162">
        <v>2.6240736000000001E-2</v>
      </c>
      <c r="U208" s="162">
        <v>2.6315491E-2</v>
      </c>
      <c r="V208" s="162">
        <v>2.6387794999999999E-2</v>
      </c>
      <c r="W208" s="162">
        <v>2.645774E-2</v>
      </c>
      <c r="X208" s="162">
        <v>2.6525413000000001E-2</v>
      </c>
      <c r="Y208" s="162">
        <v>2.6590901E-2</v>
      </c>
      <c r="Z208" s="162">
        <v>2.6654283000000001E-2</v>
      </c>
      <c r="AA208" s="162">
        <v>2.6715639999999999E-2</v>
      </c>
      <c r="AB208" s="162">
        <v>2.6775046E-2</v>
      </c>
      <c r="AC208" s="162">
        <v>2.6832575000000001E-2</v>
      </c>
      <c r="AD208" s="162">
        <v>2.6888295E-2</v>
      </c>
      <c r="AE208" s="162">
        <v>2.6942275000000002E-2</v>
      </c>
    </row>
    <row r="209" spans="1:31" ht="15" x14ac:dyDescent="0.25">
      <c r="A209" s="169">
        <v>36130</v>
      </c>
      <c r="B209" s="162">
        <v>2.2704823999999998E-2</v>
      </c>
      <c r="C209" s="162">
        <v>2.3893118000000001E-2</v>
      </c>
      <c r="D209" s="162">
        <v>2.4205365E-2</v>
      </c>
      <c r="E209" s="162">
        <v>2.435903E-2</v>
      </c>
      <c r="F209" s="162">
        <v>2.4476834999999999E-2</v>
      </c>
      <c r="G209" s="162">
        <v>2.4586654999999999E-2</v>
      </c>
      <c r="H209" s="162">
        <v>2.4695048000000001E-2</v>
      </c>
      <c r="I209" s="162">
        <v>2.4803064999999999E-2</v>
      </c>
      <c r="J209" s="162">
        <v>2.4910370000000001E-2</v>
      </c>
      <c r="K209" s="162">
        <v>2.5016397999999999E-2</v>
      </c>
      <c r="L209" s="162">
        <v>2.5120657000000001E-2</v>
      </c>
      <c r="M209" s="162">
        <v>2.5222784000000002E-2</v>
      </c>
      <c r="N209" s="162">
        <v>2.5322536999999999E-2</v>
      </c>
      <c r="O209" s="162">
        <v>2.5419763000000001E-2</v>
      </c>
      <c r="P209" s="162">
        <v>2.5514379E-2</v>
      </c>
      <c r="Q209" s="162">
        <v>2.5606347000000002E-2</v>
      </c>
      <c r="R209" s="162">
        <v>2.5695664999999999E-2</v>
      </c>
      <c r="S209" s="162">
        <v>2.5782355E-2</v>
      </c>
      <c r="T209" s="162">
        <v>2.5866455999999999E-2</v>
      </c>
      <c r="U209" s="162">
        <v>2.5948017E-2</v>
      </c>
      <c r="V209" s="162">
        <v>2.6027097999999999E-2</v>
      </c>
      <c r="W209" s="162">
        <v>2.6103761E-2</v>
      </c>
      <c r="X209" s="162">
        <v>2.6178072E-2</v>
      </c>
      <c r="Y209" s="162">
        <v>2.6250102000000001E-2</v>
      </c>
      <c r="Z209" s="162">
        <v>2.6319918000000001E-2</v>
      </c>
      <c r="AA209" s="162">
        <v>2.6387590999999998E-2</v>
      </c>
      <c r="AB209" s="162">
        <v>2.6453187999999999E-2</v>
      </c>
      <c r="AC209" s="162">
        <v>2.6516779000000001E-2</v>
      </c>
      <c r="AD209" s="162">
        <v>2.657843E-2</v>
      </c>
      <c r="AE209" s="162">
        <v>2.6638205000000002E-2</v>
      </c>
    </row>
    <row r="210" spans="1:31" ht="15" x14ac:dyDescent="0.25">
      <c r="A210" s="169">
        <v>36161</v>
      </c>
      <c r="B210" s="162">
        <v>2.3955669999999998E-2</v>
      </c>
      <c r="C210" s="162">
        <v>2.482668E-2</v>
      </c>
      <c r="D210" s="162">
        <v>2.5100173999999999E-2</v>
      </c>
      <c r="E210" s="162">
        <v>2.5254341E-2</v>
      </c>
      <c r="F210" s="162">
        <v>2.5374704000000001E-2</v>
      </c>
      <c r="G210" s="162">
        <v>2.5482826E-2</v>
      </c>
      <c r="H210" s="162">
        <v>2.5585103000000001E-2</v>
      </c>
      <c r="I210" s="162">
        <v>2.5683567000000001E-2</v>
      </c>
      <c r="J210" s="162">
        <v>2.5778881E-2</v>
      </c>
      <c r="K210" s="162">
        <v>2.5871265000000001E-2</v>
      </c>
      <c r="L210" s="162">
        <v>2.5960803000000001E-2</v>
      </c>
      <c r="M210" s="162">
        <v>2.6047547000000001E-2</v>
      </c>
      <c r="N210" s="162">
        <v>2.613155E-2</v>
      </c>
      <c r="O210" s="162">
        <v>2.6212869E-2</v>
      </c>
      <c r="P210" s="162">
        <v>2.6291571E-2</v>
      </c>
      <c r="Q210" s="162">
        <v>2.6367728E-2</v>
      </c>
      <c r="R210" s="162">
        <v>2.6441414999999999E-2</v>
      </c>
      <c r="S210" s="162">
        <v>2.6512711000000001E-2</v>
      </c>
      <c r="T210" s="162">
        <v>2.6581694999999999E-2</v>
      </c>
      <c r="U210" s="162">
        <v>2.6648443000000001E-2</v>
      </c>
      <c r="V210" s="162">
        <v>2.6713034E-2</v>
      </c>
      <c r="W210" s="162">
        <v>2.6775543999999998E-2</v>
      </c>
      <c r="X210" s="162">
        <v>2.6836045999999999E-2</v>
      </c>
      <c r="Y210" s="162">
        <v>2.6894611999999998E-2</v>
      </c>
      <c r="Z210" s="162">
        <v>2.6951312000000002E-2</v>
      </c>
      <c r="AA210" s="162">
        <v>2.7006214000000001E-2</v>
      </c>
      <c r="AB210" s="162">
        <v>2.7059382999999999E-2</v>
      </c>
      <c r="AC210" s="162">
        <v>2.7110881999999999E-2</v>
      </c>
      <c r="AD210" s="162">
        <v>2.7160771E-2</v>
      </c>
      <c r="AE210" s="162">
        <v>2.7209111000000001E-2</v>
      </c>
    </row>
    <row r="211" spans="1:31" ht="15" x14ac:dyDescent="0.25">
      <c r="A211" s="169">
        <v>36192</v>
      </c>
      <c r="B211" s="162">
        <v>2.4182197999999999E-2</v>
      </c>
      <c r="C211" s="162">
        <v>2.5139315999999998E-2</v>
      </c>
      <c r="D211" s="162">
        <v>2.5454481000000001E-2</v>
      </c>
      <c r="E211" s="162">
        <v>2.5630666999999999E-2</v>
      </c>
      <c r="F211" s="162">
        <v>2.5762176000000001E-2</v>
      </c>
      <c r="G211" s="162">
        <v>2.5874916000000001E-2</v>
      </c>
      <c r="H211" s="162">
        <v>2.5977718E-2</v>
      </c>
      <c r="I211" s="162">
        <v>2.6074074999999999E-2</v>
      </c>
      <c r="J211" s="162">
        <v>2.6165557999999998E-2</v>
      </c>
      <c r="K211" s="162">
        <v>2.6252972999999999E-2</v>
      </c>
      <c r="L211" s="162">
        <v>2.6336793000000001E-2</v>
      </c>
      <c r="M211" s="162">
        <v>2.6417332000000002E-2</v>
      </c>
      <c r="N211" s="162">
        <v>2.6494822000000001E-2</v>
      </c>
      <c r="O211" s="162">
        <v>2.6569452E-2</v>
      </c>
      <c r="P211" s="162">
        <v>2.6641377000000001E-2</v>
      </c>
      <c r="Q211" s="162">
        <v>2.6710735999999999E-2</v>
      </c>
      <c r="R211" s="162">
        <v>2.6777652999999998E-2</v>
      </c>
      <c r="S211" s="162">
        <v>2.6842240999999999E-2</v>
      </c>
      <c r="T211" s="162">
        <v>2.6904605000000002E-2</v>
      </c>
      <c r="U211" s="162">
        <v>2.696484E-2</v>
      </c>
      <c r="V211" s="162">
        <v>2.7023038999999999E-2</v>
      </c>
      <c r="W211" s="162">
        <v>2.7079286000000001E-2</v>
      </c>
      <c r="X211" s="162">
        <v>2.7133661999999999E-2</v>
      </c>
      <c r="Y211" s="162">
        <v>2.7186242999999999E-2</v>
      </c>
      <c r="Z211" s="162">
        <v>2.7237101E-2</v>
      </c>
      <c r="AA211" s="162">
        <v>2.7286305E-2</v>
      </c>
      <c r="AB211" s="162">
        <v>2.7333920000000001E-2</v>
      </c>
      <c r="AC211" s="162">
        <v>2.7380009E-2</v>
      </c>
      <c r="AD211" s="162">
        <v>2.7424631000000001E-2</v>
      </c>
      <c r="AE211" s="162">
        <v>2.7467841999999999E-2</v>
      </c>
    </row>
    <row r="212" spans="1:31" ht="15" x14ac:dyDescent="0.25">
      <c r="A212" s="169">
        <v>36220</v>
      </c>
      <c r="B212" s="162">
        <v>2.7113295999999999E-2</v>
      </c>
      <c r="C212" s="162">
        <v>2.7635005000000001E-2</v>
      </c>
      <c r="D212" s="162">
        <v>2.7722381000000001E-2</v>
      </c>
      <c r="E212" s="162">
        <v>2.7744695E-2</v>
      </c>
      <c r="F212" s="162">
        <v>2.7759982999999998E-2</v>
      </c>
      <c r="G212" s="162">
        <v>2.7778949000000001E-2</v>
      </c>
      <c r="H212" s="162">
        <v>2.7802617000000002E-2</v>
      </c>
      <c r="I212" s="162">
        <v>2.7830012000000001E-2</v>
      </c>
      <c r="J212" s="162">
        <v>2.7859972E-2</v>
      </c>
      <c r="K212" s="162">
        <v>2.7891539999999999E-2</v>
      </c>
      <c r="L212" s="162">
        <v>2.7924004999999998E-2</v>
      </c>
      <c r="M212" s="162">
        <v>2.7956859000000001E-2</v>
      </c>
      <c r="N212" s="162">
        <v>2.7989739E-2</v>
      </c>
      <c r="O212" s="162">
        <v>2.8022393E-2</v>
      </c>
      <c r="P212" s="162">
        <v>2.8054642000000001E-2</v>
      </c>
      <c r="Q212" s="162">
        <v>2.8086363E-2</v>
      </c>
      <c r="R212" s="162">
        <v>2.8117469999999999E-2</v>
      </c>
      <c r="S212" s="162">
        <v>2.8147906E-2</v>
      </c>
      <c r="T212" s="162">
        <v>2.8177632000000001E-2</v>
      </c>
      <c r="U212" s="162">
        <v>2.8206625999999999E-2</v>
      </c>
      <c r="V212" s="162">
        <v>2.8234876999999999E-2</v>
      </c>
      <c r="W212" s="162">
        <v>2.826238E-2</v>
      </c>
      <c r="X212" s="162">
        <v>2.8289139000000001E-2</v>
      </c>
      <c r="Y212" s="162">
        <v>2.8315160999999998E-2</v>
      </c>
      <c r="Z212" s="162">
        <v>2.8340455000000001E-2</v>
      </c>
      <c r="AA212" s="162">
        <v>2.8365035E-2</v>
      </c>
      <c r="AB212" s="162">
        <v>2.8388916E-2</v>
      </c>
      <c r="AC212" s="162">
        <v>2.8412113999999999E-2</v>
      </c>
      <c r="AD212" s="162">
        <v>2.8434645000000001E-2</v>
      </c>
      <c r="AE212" s="162">
        <v>2.8456526999999999E-2</v>
      </c>
    </row>
    <row r="213" spans="1:31" ht="15" x14ac:dyDescent="0.25">
      <c r="A213" s="169">
        <v>36251</v>
      </c>
      <c r="B213" s="162">
        <v>2.7007827000000002E-2</v>
      </c>
      <c r="C213" s="162">
        <v>2.7715098000000001E-2</v>
      </c>
      <c r="D213" s="162">
        <v>2.7829368E-2</v>
      </c>
      <c r="E213" s="162">
        <v>2.7850491000000002E-2</v>
      </c>
      <c r="F213" s="162">
        <v>2.7859107000000001E-2</v>
      </c>
      <c r="G213" s="162">
        <v>2.7871014E-2</v>
      </c>
      <c r="H213" s="162">
        <v>2.7888389999999999E-2</v>
      </c>
      <c r="I213" s="162">
        <v>2.7910397999999999E-2</v>
      </c>
      <c r="J213" s="162">
        <v>2.7935761999999999E-2</v>
      </c>
      <c r="K213" s="162">
        <v>2.7963377000000001E-2</v>
      </c>
      <c r="L213" s="162">
        <v>2.7992401E-2</v>
      </c>
      <c r="M213" s="162">
        <v>2.8022219000000001E-2</v>
      </c>
      <c r="N213" s="162">
        <v>2.8052391999999999E-2</v>
      </c>
      <c r="O213" s="162">
        <v>2.8082605E-2</v>
      </c>
      <c r="P213" s="162">
        <v>2.8112635E-2</v>
      </c>
      <c r="Q213" s="162">
        <v>2.8142322000000001E-2</v>
      </c>
      <c r="R213" s="162">
        <v>2.8171551999999999E-2</v>
      </c>
      <c r="S213" s="162">
        <v>2.8200246000000002E-2</v>
      </c>
      <c r="T213" s="162">
        <v>2.8228349E-2</v>
      </c>
      <c r="U213" s="162">
        <v>2.8255822999999999E-2</v>
      </c>
      <c r="V213" s="162">
        <v>2.8282646000000002E-2</v>
      </c>
      <c r="W213" s="162">
        <v>2.8308804999999999E-2</v>
      </c>
      <c r="X213" s="162">
        <v>2.8334292000000001E-2</v>
      </c>
      <c r="Y213" s="162">
        <v>2.8359109E-2</v>
      </c>
      <c r="Z213" s="162">
        <v>2.838326E-2</v>
      </c>
      <c r="AA213" s="162">
        <v>2.8406753E-2</v>
      </c>
      <c r="AB213" s="162">
        <v>2.8429597000000001E-2</v>
      </c>
      <c r="AC213" s="162">
        <v>2.8451805E-2</v>
      </c>
      <c r="AD213" s="162">
        <v>2.8473391000000001E-2</v>
      </c>
      <c r="AE213" s="162">
        <v>2.8494367999999999E-2</v>
      </c>
    </row>
    <row r="214" spans="1:31" ht="15" x14ac:dyDescent="0.25">
      <c r="A214" s="169">
        <v>36281</v>
      </c>
      <c r="B214" s="162">
        <v>2.7428735999999999E-2</v>
      </c>
      <c r="C214" s="162">
        <v>2.8032151000000002E-2</v>
      </c>
      <c r="D214" s="162">
        <v>2.8200859000000002E-2</v>
      </c>
      <c r="E214" s="162">
        <v>2.8278294999999998E-2</v>
      </c>
      <c r="F214" s="162">
        <v>2.8328002000000001E-2</v>
      </c>
      <c r="G214" s="162">
        <v>2.8367112999999999E-2</v>
      </c>
      <c r="H214" s="162">
        <v>2.8401302E-2</v>
      </c>
      <c r="I214" s="162">
        <v>2.8432711999999999E-2</v>
      </c>
      <c r="J214" s="162">
        <v>2.8462246E-2</v>
      </c>
      <c r="K214" s="162">
        <v>2.8490327999999999E-2</v>
      </c>
      <c r="L214" s="162">
        <v>2.8517181999999999E-2</v>
      </c>
      <c r="M214" s="162">
        <v>2.8542944000000001E-2</v>
      </c>
      <c r="N214" s="162">
        <v>2.8567703999999999E-2</v>
      </c>
      <c r="O214" s="162">
        <v>2.8591531999999999E-2</v>
      </c>
      <c r="P214" s="162">
        <v>2.8614483999999999E-2</v>
      </c>
      <c r="Q214" s="162">
        <v>2.8636608000000001E-2</v>
      </c>
      <c r="R214" s="162">
        <v>2.8657944000000001E-2</v>
      </c>
      <c r="S214" s="162">
        <v>2.8678532E-2</v>
      </c>
      <c r="T214" s="162">
        <v>2.8698405999999999E-2</v>
      </c>
      <c r="U214" s="162">
        <v>2.8717597000000001E-2</v>
      </c>
      <c r="V214" s="162">
        <v>2.8736135999999999E-2</v>
      </c>
      <c r="W214" s="162">
        <v>2.875405E-2</v>
      </c>
      <c r="X214" s="162">
        <v>2.8771366E-2</v>
      </c>
      <c r="Y214" s="162">
        <v>2.8788108E-2</v>
      </c>
      <c r="Z214" s="162">
        <v>2.8804300000000001E-2</v>
      </c>
      <c r="AA214" s="162">
        <v>2.8819963000000001E-2</v>
      </c>
      <c r="AB214" s="162">
        <v>2.8835118999999999E-2</v>
      </c>
      <c r="AC214" s="162">
        <v>2.8849789000000001E-2</v>
      </c>
      <c r="AD214" s="162">
        <v>2.8863989999999999E-2</v>
      </c>
      <c r="AE214" s="162">
        <v>2.8877740999999998E-2</v>
      </c>
    </row>
    <row r="215" spans="1:31" ht="15" x14ac:dyDescent="0.25">
      <c r="A215" s="169">
        <v>36312</v>
      </c>
      <c r="B215" s="162">
        <v>2.3467564E-2</v>
      </c>
      <c r="C215" s="162">
        <v>2.6911049999999999E-2</v>
      </c>
      <c r="D215" s="162">
        <v>2.8019287E-2</v>
      </c>
      <c r="E215" s="162">
        <v>2.8538586000000001E-2</v>
      </c>
      <c r="F215" s="162">
        <v>2.8834057E-2</v>
      </c>
      <c r="G215" s="162">
        <v>2.9022648000000002E-2</v>
      </c>
      <c r="H215" s="162">
        <v>2.9152339999999999E-2</v>
      </c>
      <c r="I215" s="162">
        <v>2.9246213E-2</v>
      </c>
      <c r="J215" s="162">
        <v>2.9316694000000001E-2</v>
      </c>
      <c r="K215" s="162">
        <v>2.9371064999999998E-2</v>
      </c>
      <c r="L215" s="162">
        <v>2.9413881999999999E-2</v>
      </c>
      <c r="M215" s="162">
        <v>2.9448143E-2</v>
      </c>
      <c r="N215" s="162">
        <v>2.9475907999999999E-2</v>
      </c>
      <c r="O215" s="162">
        <v>2.9498633999999999E-2</v>
      </c>
      <c r="P215" s="162">
        <v>2.9517387999999999E-2</v>
      </c>
      <c r="Q215" s="162">
        <v>2.9532962999999999E-2</v>
      </c>
      <c r="R215" s="162">
        <v>2.9545963000000001E-2</v>
      </c>
      <c r="S215" s="162">
        <v>2.9556855999999999E-2</v>
      </c>
      <c r="T215" s="162">
        <v>2.956601E-2</v>
      </c>
      <c r="U215" s="162">
        <v>2.9573714000000001E-2</v>
      </c>
      <c r="V215" s="162">
        <v>2.9580206000000001E-2</v>
      </c>
      <c r="W215" s="162">
        <v>2.9585673999999999E-2</v>
      </c>
      <c r="X215" s="162">
        <v>2.9590274999999999E-2</v>
      </c>
      <c r="Y215" s="162">
        <v>2.9594137E-2</v>
      </c>
      <c r="Z215" s="162">
        <v>2.9597367999999999E-2</v>
      </c>
      <c r="AA215" s="162">
        <v>2.9600057999999999E-2</v>
      </c>
      <c r="AB215" s="162">
        <v>2.9602282000000001E-2</v>
      </c>
      <c r="AC215" s="162">
        <v>2.9604103999999999E-2</v>
      </c>
      <c r="AD215" s="162">
        <v>2.9605579E-2</v>
      </c>
      <c r="AE215" s="162">
        <v>2.9606752E-2</v>
      </c>
    </row>
    <row r="216" spans="1:31" ht="15" x14ac:dyDescent="0.25">
      <c r="A216" s="169">
        <v>36342</v>
      </c>
      <c r="B216" s="162">
        <v>2.8008631999999999E-2</v>
      </c>
      <c r="C216" s="162">
        <v>2.9238756000000001E-2</v>
      </c>
      <c r="D216" s="162">
        <v>2.9650570000000001E-2</v>
      </c>
      <c r="E216" s="162">
        <v>2.9845455E-2</v>
      </c>
      <c r="F216" s="162">
        <v>2.9953284E-2</v>
      </c>
      <c r="G216" s="162">
        <v>3.0017721000000001E-2</v>
      </c>
      <c r="H216" s="162">
        <v>3.0057593000000001E-2</v>
      </c>
      <c r="I216" s="162">
        <v>3.0082356000000001E-2</v>
      </c>
      <c r="J216" s="162">
        <v>3.0097273000000001E-2</v>
      </c>
      <c r="K216" s="162">
        <v>3.0105502999999999E-2</v>
      </c>
      <c r="L216" s="162">
        <v>3.0109047999999999E-2</v>
      </c>
      <c r="M216" s="162">
        <v>3.0109237000000001E-2</v>
      </c>
      <c r="N216" s="162">
        <v>3.0106983E-2</v>
      </c>
      <c r="O216" s="162">
        <v>3.0102930999999999E-2</v>
      </c>
      <c r="P216" s="162">
        <v>3.0097547999999998E-2</v>
      </c>
      <c r="Q216" s="162">
        <v>3.0091179999999999E-2</v>
      </c>
      <c r="R216" s="162">
        <v>3.0084085E-2</v>
      </c>
      <c r="S216" s="162">
        <v>3.0076459999999999E-2</v>
      </c>
      <c r="T216" s="162">
        <v>3.0068457E-2</v>
      </c>
      <c r="U216" s="162">
        <v>3.0060193999999998E-2</v>
      </c>
      <c r="V216" s="162">
        <v>3.0051762999999999E-2</v>
      </c>
      <c r="W216" s="162">
        <v>3.0043237E-2</v>
      </c>
      <c r="X216" s="162">
        <v>3.0034671999999998E-2</v>
      </c>
      <c r="Y216" s="162">
        <v>3.0026114999999999E-2</v>
      </c>
      <c r="Z216" s="162">
        <v>3.0017602000000001E-2</v>
      </c>
      <c r="AA216" s="162">
        <v>3.000916E-2</v>
      </c>
      <c r="AB216" s="162">
        <v>3.0000813000000001E-2</v>
      </c>
      <c r="AC216" s="162">
        <v>2.9992578999999998E-2</v>
      </c>
      <c r="AD216" s="162">
        <v>2.9984469999999999E-2</v>
      </c>
      <c r="AE216" s="162">
        <v>2.9976499E-2</v>
      </c>
    </row>
    <row r="217" spans="1:31" ht="15" x14ac:dyDescent="0.25">
      <c r="A217" s="169">
        <v>36373</v>
      </c>
      <c r="B217" s="162">
        <v>2.8129568000000001E-2</v>
      </c>
      <c r="C217" s="162">
        <v>2.9585370999999999E-2</v>
      </c>
      <c r="D217" s="162">
        <v>3.0070029000000002E-2</v>
      </c>
      <c r="E217" s="162">
        <v>3.0295526E-2</v>
      </c>
      <c r="F217" s="162">
        <v>3.0416531E-2</v>
      </c>
      <c r="G217" s="162">
        <v>3.0485353E-2</v>
      </c>
      <c r="H217" s="162">
        <v>3.0524666999999998E-2</v>
      </c>
      <c r="I217" s="162">
        <v>3.0545902E-2</v>
      </c>
      <c r="J217" s="162">
        <v>3.0555440999999999E-2</v>
      </c>
      <c r="K217" s="162">
        <v>3.0557114999999999E-2</v>
      </c>
      <c r="L217" s="162">
        <v>3.0553355000000001E-2</v>
      </c>
      <c r="M217" s="162">
        <v>3.0545772999999998E-2</v>
      </c>
      <c r="N217" s="162">
        <v>3.0535473E-2</v>
      </c>
      <c r="O217" s="162">
        <v>3.0523232000000001E-2</v>
      </c>
      <c r="P217" s="162">
        <v>3.0509613000000001E-2</v>
      </c>
      <c r="Q217" s="162">
        <v>3.0495027000000001E-2</v>
      </c>
      <c r="R217" s="162">
        <v>3.0479782E-2</v>
      </c>
      <c r="S217" s="162">
        <v>3.0464109999999999E-2</v>
      </c>
      <c r="T217" s="162">
        <v>3.0448187000000002E-2</v>
      </c>
      <c r="U217" s="162">
        <v>3.0432150000000002E-2</v>
      </c>
      <c r="V217" s="162">
        <v>3.0416103E-2</v>
      </c>
      <c r="W217" s="162">
        <v>3.0400129000000001E-2</v>
      </c>
      <c r="X217" s="162">
        <v>3.0384288999999998E-2</v>
      </c>
      <c r="Y217" s="162">
        <v>3.0368632E-2</v>
      </c>
      <c r="Z217" s="162">
        <v>3.0353195999999999E-2</v>
      </c>
      <c r="AA217" s="162">
        <v>3.0338008999999999E-2</v>
      </c>
      <c r="AB217" s="162">
        <v>3.0323093999999998E-2</v>
      </c>
      <c r="AC217" s="162">
        <v>3.0308465E-2</v>
      </c>
      <c r="AD217" s="162">
        <v>3.0294134E-2</v>
      </c>
      <c r="AE217" s="162">
        <v>3.0280108999999999E-2</v>
      </c>
    </row>
    <row r="218" spans="1:31" ht="15" x14ac:dyDescent="0.25">
      <c r="A218" s="169">
        <v>36404</v>
      </c>
      <c r="B218" s="162">
        <v>2.6882069000000001E-2</v>
      </c>
      <c r="C218" s="162">
        <v>2.9153413999999999E-2</v>
      </c>
      <c r="D218" s="162">
        <v>2.9972228E-2</v>
      </c>
      <c r="E218" s="162">
        <v>3.0379257E-2</v>
      </c>
      <c r="F218" s="162">
        <v>3.0610874999999999E-2</v>
      </c>
      <c r="G218" s="162">
        <v>3.0751094999999999E-2</v>
      </c>
      <c r="H218" s="162">
        <v>3.0837982E-2</v>
      </c>
      <c r="I218" s="162">
        <v>3.0891422000000002E-2</v>
      </c>
      <c r="J218" s="162">
        <v>3.0922809999999998E-2</v>
      </c>
      <c r="K218" s="162">
        <v>3.0939121E-2</v>
      </c>
      <c r="L218" s="162">
        <v>3.0944842E-2</v>
      </c>
      <c r="M218" s="162">
        <v>3.0942974000000002E-2</v>
      </c>
      <c r="N218" s="162">
        <v>3.0935589999999999E-2</v>
      </c>
      <c r="O218" s="162">
        <v>3.0924159999999999E-2</v>
      </c>
      <c r="P218" s="162">
        <v>3.0909750999999999E-2</v>
      </c>
      <c r="Q218" s="162">
        <v>3.0893150000000001E-2</v>
      </c>
      <c r="R218" s="162">
        <v>3.0874947E-2</v>
      </c>
      <c r="S218" s="162">
        <v>3.0855593000000001E-2</v>
      </c>
      <c r="T218" s="162">
        <v>3.0835432999999999E-2</v>
      </c>
      <c r="U218" s="162">
        <v>3.0814735999999999E-2</v>
      </c>
      <c r="V218" s="162">
        <v>3.0793709999999998E-2</v>
      </c>
      <c r="W218" s="162">
        <v>3.0772519000000002E-2</v>
      </c>
      <c r="X218" s="162">
        <v>3.0751295000000001E-2</v>
      </c>
      <c r="Y218" s="162">
        <v>3.0730138000000001E-2</v>
      </c>
      <c r="Z218" s="162">
        <v>3.0709129000000002E-2</v>
      </c>
      <c r="AA218" s="162">
        <v>3.0688333000000002E-2</v>
      </c>
      <c r="AB218" s="162">
        <v>3.0667799999999999E-2</v>
      </c>
      <c r="AC218" s="162">
        <v>3.0647567000000001E-2</v>
      </c>
      <c r="AD218" s="162">
        <v>3.0627667000000001E-2</v>
      </c>
      <c r="AE218" s="162">
        <v>3.0608120999999999E-2</v>
      </c>
    </row>
    <row r="219" spans="1:31" ht="15" x14ac:dyDescent="0.25">
      <c r="A219" s="169">
        <v>36434</v>
      </c>
      <c r="B219" s="162">
        <v>2.8762836E-2</v>
      </c>
      <c r="C219" s="162">
        <v>3.0163361999999999E-2</v>
      </c>
      <c r="D219" s="162">
        <v>3.0718558E-2</v>
      </c>
      <c r="E219" s="162">
        <v>3.1006013999999998E-2</v>
      </c>
      <c r="F219" s="162">
        <v>3.1168930000000001E-2</v>
      </c>
      <c r="G219" s="162">
        <v>3.1263177000000003E-2</v>
      </c>
      <c r="H219" s="162">
        <v>3.1316023999999998E-2</v>
      </c>
      <c r="I219" s="162">
        <v>3.1342489000000001E-2</v>
      </c>
      <c r="J219" s="162">
        <v>3.1351490000000003E-2</v>
      </c>
      <c r="K219" s="162">
        <v>3.1348609999999999E-2</v>
      </c>
      <c r="L219" s="162">
        <v>3.1337491000000002E-2</v>
      </c>
      <c r="M219" s="162">
        <v>3.1320585999999997E-2</v>
      </c>
      <c r="N219" s="162">
        <v>3.1299595999999999E-2</v>
      </c>
      <c r="O219" s="162">
        <v>3.1275725999999997E-2</v>
      </c>
      <c r="P219" s="162">
        <v>3.1249846000000001E-2</v>
      </c>
      <c r="Q219" s="162">
        <v>3.1222598000000001E-2</v>
      </c>
      <c r="R219" s="162">
        <v>3.1194456999999998E-2</v>
      </c>
      <c r="S219" s="162">
        <v>3.1165783999999998E-2</v>
      </c>
      <c r="T219" s="162">
        <v>3.1136850000000001E-2</v>
      </c>
      <c r="U219" s="162">
        <v>3.1107864999999998E-2</v>
      </c>
      <c r="V219" s="162">
        <v>3.1078989000000001E-2</v>
      </c>
      <c r="W219" s="162">
        <v>3.1050344000000001E-2</v>
      </c>
      <c r="X219" s="162">
        <v>3.1022026000000001E-2</v>
      </c>
      <c r="Y219" s="162">
        <v>3.0994107E-2</v>
      </c>
      <c r="Z219" s="162">
        <v>3.096664E-2</v>
      </c>
      <c r="AA219" s="162">
        <v>3.0939668E-2</v>
      </c>
      <c r="AB219" s="162">
        <v>3.0913221000000001E-2</v>
      </c>
      <c r="AC219" s="162">
        <v>3.0887318E-2</v>
      </c>
      <c r="AD219" s="162">
        <v>3.0861975999999999E-2</v>
      </c>
      <c r="AE219" s="162">
        <v>3.0837202000000001E-2</v>
      </c>
    </row>
    <row r="220" spans="1:31" ht="15" x14ac:dyDescent="0.25">
      <c r="A220" s="169">
        <v>36465</v>
      </c>
      <c r="B220" s="162">
        <v>2.9859271E-2</v>
      </c>
      <c r="C220" s="162">
        <v>3.0804422000000001E-2</v>
      </c>
      <c r="D220" s="162">
        <v>3.1173296E-2</v>
      </c>
      <c r="E220" s="162">
        <v>3.1356870000000002E-2</v>
      </c>
      <c r="F220" s="162">
        <v>3.1453347999999999E-2</v>
      </c>
      <c r="G220" s="162">
        <v>3.1501651999999998E-2</v>
      </c>
      <c r="H220" s="162">
        <v>3.1521001E-2</v>
      </c>
      <c r="I220" s="162">
        <v>3.1522056E-2</v>
      </c>
      <c r="J220" s="162">
        <v>3.1511171999999997E-2</v>
      </c>
      <c r="K220" s="162">
        <v>3.1492331999999998E-2</v>
      </c>
      <c r="L220" s="162">
        <v>3.1468133000000002E-2</v>
      </c>
      <c r="M220" s="162">
        <v>3.1440320000000001E-2</v>
      </c>
      <c r="N220" s="162">
        <v>3.1410096999999998E-2</v>
      </c>
      <c r="O220" s="162">
        <v>3.1378311999999998E-2</v>
      </c>
      <c r="P220" s="162">
        <v>3.1345573000000002E-2</v>
      </c>
      <c r="Q220" s="162">
        <v>3.1312323000000003E-2</v>
      </c>
      <c r="R220" s="162">
        <v>3.1278887999999998E-2</v>
      </c>
      <c r="S220" s="162">
        <v>3.1245509000000001E-2</v>
      </c>
      <c r="T220" s="162">
        <v>3.1212365999999998E-2</v>
      </c>
      <c r="U220" s="162">
        <v>3.1179592999999999E-2</v>
      </c>
      <c r="V220" s="162">
        <v>3.1147291000000001E-2</v>
      </c>
      <c r="W220" s="162">
        <v>3.1115532000000001E-2</v>
      </c>
      <c r="X220" s="162">
        <v>3.1084371E-2</v>
      </c>
      <c r="Y220" s="162">
        <v>3.1053845E-2</v>
      </c>
      <c r="Z220" s="162">
        <v>3.1023981999999999E-2</v>
      </c>
      <c r="AA220" s="162">
        <v>3.0994798E-2</v>
      </c>
      <c r="AB220" s="162">
        <v>3.0966303000000001E-2</v>
      </c>
      <c r="AC220" s="162">
        <v>3.0938499000000001E-2</v>
      </c>
      <c r="AD220" s="162">
        <v>3.0911386999999999E-2</v>
      </c>
      <c r="AE220" s="162">
        <v>3.0884960999999999E-2</v>
      </c>
    </row>
    <row r="221" spans="1:31" ht="15" x14ac:dyDescent="0.25">
      <c r="A221" s="169">
        <v>36495</v>
      </c>
      <c r="B221" s="162">
        <v>3.1640202999999999E-2</v>
      </c>
      <c r="C221" s="162">
        <v>3.1956718000000002E-2</v>
      </c>
      <c r="D221" s="162">
        <v>3.2137810000000003E-2</v>
      </c>
      <c r="E221" s="162">
        <v>3.2234258000000002E-2</v>
      </c>
      <c r="F221" s="162">
        <v>3.2277521000000003E-2</v>
      </c>
      <c r="G221" s="162">
        <v>3.2287124E-2</v>
      </c>
      <c r="H221" s="162">
        <v>3.2275183999999998E-2</v>
      </c>
      <c r="I221" s="162">
        <v>3.2249320999999997E-2</v>
      </c>
      <c r="J221" s="162">
        <v>3.2214411999999998E-2</v>
      </c>
      <c r="K221" s="162">
        <v>3.2173645000000001E-2</v>
      </c>
      <c r="L221" s="162">
        <v>3.2129141E-2</v>
      </c>
      <c r="M221" s="162">
        <v>3.2082342999999999E-2</v>
      </c>
      <c r="N221" s="162">
        <v>3.2034246000000002E-2</v>
      </c>
      <c r="O221" s="162">
        <v>3.1985549000000002E-2</v>
      </c>
      <c r="P221" s="162">
        <v>3.1936747000000001E-2</v>
      </c>
      <c r="Q221" s="162">
        <v>3.1888196000000001E-2</v>
      </c>
      <c r="R221" s="162">
        <v>3.1840148999999998E-2</v>
      </c>
      <c r="S221" s="162">
        <v>3.1792791000000001E-2</v>
      </c>
      <c r="T221" s="162">
        <v>3.1746252000000003E-2</v>
      </c>
      <c r="U221" s="162">
        <v>3.1700626000000003E-2</v>
      </c>
      <c r="V221" s="162">
        <v>3.1655975000000003E-2</v>
      </c>
      <c r="W221" s="162">
        <v>3.1612343000000001E-2</v>
      </c>
      <c r="X221" s="162">
        <v>3.1569754999999998E-2</v>
      </c>
      <c r="Y221" s="162">
        <v>3.1528223000000001E-2</v>
      </c>
      <c r="Z221" s="162">
        <v>3.1487752000000001E-2</v>
      </c>
      <c r="AA221" s="162">
        <v>3.1448337999999999E-2</v>
      </c>
      <c r="AB221" s="162">
        <v>3.1409970000000002E-2</v>
      </c>
      <c r="AC221" s="162">
        <v>3.1372636000000002E-2</v>
      </c>
      <c r="AD221" s="162">
        <v>3.1336319000000001E-2</v>
      </c>
      <c r="AE221" s="162">
        <v>3.1300997999999997E-2</v>
      </c>
    </row>
    <row r="222" spans="1:31" ht="15" x14ac:dyDescent="0.25">
      <c r="A222" s="169">
        <v>36526</v>
      </c>
      <c r="B222" s="162">
        <v>3.0802880000000001E-2</v>
      </c>
      <c r="C222" s="162">
        <v>3.2086218999999999E-2</v>
      </c>
      <c r="D222" s="162">
        <v>3.2534738000000001E-2</v>
      </c>
      <c r="E222" s="162">
        <v>3.2734206000000002E-2</v>
      </c>
      <c r="F222" s="162">
        <v>3.2823419E-2</v>
      </c>
      <c r="G222" s="162">
        <v>3.2854188999999999E-2</v>
      </c>
      <c r="H222" s="162">
        <v>3.2850956000000001E-2</v>
      </c>
      <c r="I222" s="162">
        <v>3.2826848999999998E-2</v>
      </c>
      <c r="J222" s="162">
        <v>3.2789522000000002E-2</v>
      </c>
      <c r="K222" s="162">
        <v>3.2743698000000002E-2</v>
      </c>
      <c r="L222" s="162">
        <v>3.2692418000000001E-2</v>
      </c>
      <c r="M222" s="162">
        <v>3.2637705000000003E-2</v>
      </c>
      <c r="N222" s="162">
        <v>3.2580940000000003E-2</v>
      </c>
      <c r="O222" s="162">
        <v>3.2523086999999999E-2</v>
      </c>
      <c r="P222" s="162">
        <v>3.2464828000000001E-2</v>
      </c>
      <c r="Q222" s="162">
        <v>3.2406653000000001E-2</v>
      </c>
      <c r="R222" s="162">
        <v>3.2348915999999998E-2</v>
      </c>
      <c r="S222" s="162">
        <v>3.2291872999999999E-2</v>
      </c>
      <c r="T222" s="162">
        <v>3.2235709000000001E-2</v>
      </c>
      <c r="U222" s="162">
        <v>3.2180558999999997E-2</v>
      </c>
      <c r="V222" s="162">
        <v>3.2126516000000001E-2</v>
      </c>
      <c r="W222" s="162">
        <v>3.2073644999999998E-2</v>
      </c>
      <c r="X222" s="162">
        <v>3.2021988000000001E-2</v>
      </c>
      <c r="Y222" s="162">
        <v>3.1971569999999998E-2</v>
      </c>
      <c r="Z222" s="162">
        <v>3.1922402000000002E-2</v>
      </c>
      <c r="AA222" s="162">
        <v>3.1874486E-2</v>
      </c>
      <c r="AB222" s="162">
        <v>3.1827816000000002E-2</v>
      </c>
      <c r="AC222" s="162">
        <v>3.1782379999999999E-2</v>
      </c>
      <c r="AD222" s="162">
        <v>3.1738160000000001E-2</v>
      </c>
      <c r="AE222" s="162">
        <v>3.1695134999999999E-2</v>
      </c>
    </row>
    <row r="223" spans="1:31" ht="15" x14ac:dyDescent="0.25">
      <c r="A223" s="169">
        <v>36557</v>
      </c>
      <c r="B223" s="162">
        <v>3.1570677999999998E-2</v>
      </c>
      <c r="C223" s="162">
        <v>3.2860047000000003E-2</v>
      </c>
      <c r="D223" s="162">
        <v>3.3325207000000003E-2</v>
      </c>
      <c r="E223" s="162">
        <v>3.3532505999999997E-2</v>
      </c>
      <c r="F223" s="162">
        <v>3.3621613000000002E-2</v>
      </c>
      <c r="G223" s="162">
        <v>3.3646739000000002E-2</v>
      </c>
      <c r="H223" s="162">
        <v>3.3634217000000001E-2</v>
      </c>
      <c r="I223" s="162">
        <v>3.359848E-2</v>
      </c>
      <c r="J223" s="162">
        <v>3.3548054000000001E-2</v>
      </c>
      <c r="K223" s="162">
        <v>3.3488244E-2</v>
      </c>
      <c r="L223" s="162">
        <v>3.3422479999999997E-2</v>
      </c>
      <c r="M223" s="162">
        <v>3.3353050000000002E-2</v>
      </c>
      <c r="N223" s="162">
        <v>3.3281516999999997E-2</v>
      </c>
      <c r="O223" s="162">
        <v>3.3208970999999997E-2</v>
      </c>
      <c r="P223" s="162">
        <v>3.3136181000000001E-2</v>
      </c>
      <c r="Q223" s="162">
        <v>3.3063699000000002E-2</v>
      </c>
      <c r="R223" s="162">
        <v>3.2991919000000001E-2</v>
      </c>
      <c r="S223" s="162">
        <v>3.2921128000000001E-2</v>
      </c>
      <c r="T223" s="162">
        <v>3.2851528999999997E-2</v>
      </c>
      <c r="U223" s="162">
        <v>3.2783267999999997E-2</v>
      </c>
      <c r="V223" s="162">
        <v>3.2716446000000003E-2</v>
      </c>
      <c r="W223" s="162">
        <v>3.2651129000000001E-2</v>
      </c>
      <c r="X223" s="162">
        <v>3.2587359000000003E-2</v>
      </c>
      <c r="Y223" s="162">
        <v>3.2525158999999998E-2</v>
      </c>
      <c r="Z223" s="162">
        <v>3.2464536000000002E-2</v>
      </c>
      <c r="AA223" s="162">
        <v>3.2405485999999997E-2</v>
      </c>
      <c r="AB223" s="162">
        <v>3.2347997000000003E-2</v>
      </c>
      <c r="AC223" s="162">
        <v>3.2292050000000003E-2</v>
      </c>
      <c r="AD223" s="162">
        <v>3.2237619000000002E-2</v>
      </c>
      <c r="AE223" s="162">
        <v>3.2184676000000002E-2</v>
      </c>
    </row>
    <row r="224" spans="1:31" ht="15" x14ac:dyDescent="0.25">
      <c r="A224" s="169">
        <v>36586</v>
      </c>
      <c r="B224" s="162">
        <v>3.2388566000000001E-2</v>
      </c>
      <c r="C224" s="162">
        <v>3.3230981999999999E-2</v>
      </c>
      <c r="D224" s="162">
        <v>3.3481387000000001E-2</v>
      </c>
      <c r="E224" s="162">
        <v>3.3561753E-2</v>
      </c>
      <c r="F224" s="162">
        <v>3.3569547999999998E-2</v>
      </c>
      <c r="G224" s="162">
        <v>3.3540276000000001E-2</v>
      </c>
      <c r="H224" s="162">
        <v>3.3490345999999997E-2</v>
      </c>
      <c r="I224" s="162">
        <v>3.3428429000000003E-2</v>
      </c>
      <c r="J224" s="162">
        <v>3.3359509000000002E-2</v>
      </c>
      <c r="K224" s="162">
        <v>3.3286617999999997E-2</v>
      </c>
      <c r="L224" s="162">
        <v>3.3211681999999999E-2</v>
      </c>
      <c r="M224" s="162">
        <v>3.3135959999999999E-2</v>
      </c>
      <c r="N224" s="162">
        <v>3.3060291999999998E-2</v>
      </c>
      <c r="O224" s="162">
        <v>3.2985251E-2</v>
      </c>
      <c r="P224" s="162">
        <v>3.2911228000000001E-2</v>
      </c>
      <c r="Q224" s="162">
        <v>3.2838489999999998E-2</v>
      </c>
      <c r="R224" s="162">
        <v>3.2767219E-2</v>
      </c>
      <c r="S224" s="162">
        <v>3.2697535E-2</v>
      </c>
      <c r="T224" s="162">
        <v>3.2629513999999998E-2</v>
      </c>
      <c r="U224" s="162">
        <v>3.2563201E-2</v>
      </c>
      <c r="V224" s="162">
        <v>3.2498615000000002E-2</v>
      </c>
      <c r="W224" s="162">
        <v>3.2435761E-2</v>
      </c>
      <c r="X224" s="162">
        <v>3.2374627000000003E-2</v>
      </c>
      <c r="Y224" s="162">
        <v>3.2315193999999998E-2</v>
      </c>
      <c r="Z224" s="162">
        <v>3.2257437E-2</v>
      </c>
      <c r="AA224" s="162">
        <v>3.2201321999999998E-2</v>
      </c>
      <c r="AB224" s="162">
        <v>3.2146814000000003E-2</v>
      </c>
      <c r="AC224" s="162">
        <v>3.2093875000000001E-2</v>
      </c>
      <c r="AD224" s="162">
        <v>3.2042464999999999E-2</v>
      </c>
      <c r="AE224" s="162">
        <v>3.1992542999999998E-2</v>
      </c>
    </row>
    <row r="225" spans="1:31" ht="15" x14ac:dyDescent="0.25">
      <c r="A225" s="169">
        <v>36617</v>
      </c>
      <c r="B225" s="162">
        <v>3.1606734999999997E-2</v>
      </c>
      <c r="C225" s="162">
        <v>3.2126894000000003E-2</v>
      </c>
      <c r="D225" s="162">
        <v>3.2183377999999999E-2</v>
      </c>
      <c r="E225" s="162">
        <v>3.2148991000000002E-2</v>
      </c>
      <c r="F225" s="162">
        <v>3.2091330000000001E-2</v>
      </c>
      <c r="G225" s="162">
        <v>3.2027881000000001E-2</v>
      </c>
      <c r="H225" s="162">
        <v>3.1964016999999997E-2</v>
      </c>
      <c r="I225" s="162">
        <v>3.1901503999999997E-2</v>
      </c>
      <c r="J225" s="162">
        <v>3.1840913999999998E-2</v>
      </c>
      <c r="K225" s="162">
        <v>3.1782392E-2</v>
      </c>
      <c r="L225" s="162">
        <v>3.1725931999999998E-2</v>
      </c>
      <c r="M225" s="162">
        <v>3.1671472999999999E-2</v>
      </c>
      <c r="N225" s="162">
        <v>3.1618937999999999E-2</v>
      </c>
      <c r="O225" s="162">
        <v>3.1568246000000001E-2</v>
      </c>
      <c r="P225" s="162">
        <v>3.1519318999999997E-2</v>
      </c>
      <c r="Q225" s="162">
        <v>3.1472082999999998E-2</v>
      </c>
      <c r="R225" s="162">
        <v>3.1426466E-2</v>
      </c>
      <c r="S225" s="162">
        <v>3.1382401999999997E-2</v>
      </c>
      <c r="T225" s="162">
        <v>3.1339827000000001E-2</v>
      </c>
      <c r="U225" s="162">
        <v>3.1298680000000002E-2</v>
      </c>
      <c r="V225" s="162">
        <v>3.1258904999999997E-2</v>
      </c>
      <c r="W225" s="162">
        <v>3.1220445999999999E-2</v>
      </c>
      <c r="X225" s="162">
        <v>3.1183253000000001E-2</v>
      </c>
      <c r="Y225" s="162">
        <v>3.1147273999999999E-2</v>
      </c>
      <c r="Z225" s="162">
        <v>3.1112463999999999E-2</v>
      </c>
      <c r="AA225" s="162">
        <v>3.1078776999999998E-2</v>
      </c>
      <c r="AB225" s="162">
        <v>3.1046170000000001E-2</v>
      </c>
      <c r="AC225" s="162">
        <v>3.1014600999999999E-2</v>
      </c>
      <c r="AD225" s="162">
        <v>3.0984030999999999E-2</v>
      </c>
      <c r="AE225" s="162">
        <v>3.0954422999999998E-2</v>
      </c>
    </row>
    <row r="226" spans="1:31" ht="15" x14ac:dyDescent="0.25">
      <c r="A226" s="169">
        <v>36647</v>
      </c>
      <c r="B226" s="162">
        <v>3.3126256999999999E-2</v>
      </c>
      <c r="C226" s="162">
        <v>3.3377469E-2</v>
      </c>
      <c r="D226" s="162">
        <v>3.3346747000000003E-2</v>
      </c>
      <c r="E226" s="162">
        <v>3.3264127999999997E-2</v>
      </c>
      <c r="F226" s="162">
        <v>3.3170394999999998E-2</v>
      </c>
      <c r="G226" s="162">
        <v>3.3075796999999997E-2</v>
      </c>
      <c r="H226" s="162">
        <v>3.2983312000000001E-2</v>
      </c>
      <c r="I226" s="162">
        <v>3.2893804999999998E-2</v>
      </c>
      <c r="J226" s="162">
        <v>3.2807457999999998E-2</v>
      </c>
      <c r="K226" s="162">
        <v>3.2724232999999998E-2</v>
      </c>
      <c r="L226" s="162">
        <v>3.2644016999999997E-2</v>
      </c>
      <c r="M226" s="162">
        <v>3.2566680000000001E-2</v>
      </c>
      <c r="N226" s="162">
        <v>3.2492093E-2</v>
      </c>
      <c r="O226" s="162">
        <v>3.2420132999999997E-2</v>
      </c>
      <c r="P226" s="162">
        <v>3.2350683999999998E-2</v>
      </c>
      <c r="Q226" s="162">
        <v>3.2283639000000003E-2</v>
      </c>
      <c r="R226" s="162">
        <v>3.2218894999999997E-2</v>
      </c>
      <c r="S226" s="162">
        <v>3.2156355999999997E-2</v>
      </c>
      <c r="T226" s="162">
        <v>3.2095932000000001E-2</v>
      </c>
      <c r="U226" s="162">
        <v>3.2037535999999998E-2</v>
      </c>
      <c r="V226" s="162">
        <v>3.1981088999999997E-2</v>
      </c>
      <c r="W226" s="162">
        <v>3.1926509999999998E-2</v>
      </c>
      <c r="X226" s="162">
        <v>3.1873727999999997E-2</v>
      </c>
      <c r="Y226" s="162">
        <v>3.1822670999999997E-2</v>
      </c>
      <c r="Z226" s="162">
        <v>3.1773272999999998E-2</v>
      </c>
      <c r="AA226" s="162">
        <v>3.1725468E-2</v>
      </c>
      <c r="AB226" s="162">
        <v>3.1679196E-2</v>
      </c>
      <c r="AC226" s="162">
        <v>3.1634399000000001E-2</v>
      </c>
      <c r="AD226" s="162">
        <v>3.1591017999999998E-2</v>
      </c>
      <c r="AE226" s="162">
        <v>3.1549002E-2</v>
      </c>
    </row>
    <row r="227" spans="1:31" ht="15" x14ac:dyDescent="0.25">
      <c r="A227" s="169">
        <v>36678</v>
      </c>
      <c r="B227" s="162">
        <v>3.7602012999999997E-2</v>
      </c>
      <c r="C227" s="162">
        <v>3.5357754999999998E-2</v>
      </c>
      <c r="D227" s="162">
        <v>3.462237E-2</v>
      </c>
      <c r="E227" s="162">
        <v>3.4245840999999999E-2</v>
      </c>
      <c r="F227" s="162">
        <v>3.3996780999999997E-2</v>
      </c>
      <c r="G227" s="162">
        <v>3.3805672000000002E-2</v>
      </c>
      <c r="H227" s="162">
        <v>3.3646014000000002E-2</v>
      </c>
      <c r="I227" s="162">
        <v>3.3505915999999997E-2</v>
      </c>
      <c r="J227" s="162">
        <v>3.3379328999999999E-2</v>
      </c>
      <c r="K227" s="162">
        <v>3.3262841000000001E-2</v>
      </c>
      <c r="L227" s="162">
        <v>3.3154351999999998E-2</v>
      </c>
      <c r="M227" s="162">
        <v>3.3052476999999997E-2</v>
      </c>
      <c r="N227" s="162">
        <v>3.2956248E-2</v>
      </c>
      <c r="O227" s="162">
        <v>3.2864953000000002E-2</v>
      </c>
      <c r="P227" s="162">
        <v>3.2778050000000003E-2</v>
      </c>
      <c r="Q227" s="162">
        <v>3.2695110999999999E-2</v>
      </c>
      <c r="R227" s="162">
        <v>3.2615788999999999E-2</v>
      </c>
      <c r="S227" s="162">
        <v>3.2539797000000002E-2</v>
      </c>
      <c r="T227" s="162">
        <v>3.2466892999999997E-2</v>
      </c>
      <c r="U227" s="162">
        <v>3.2396867000000003E-2</v>
      </c>
      <c r="V227" s="162">
        <v>3.2329536999999998E-2</v>
      </c>
      <c r="W227" s="162">
        <v>3.2264742999999999E-2</v>
      </c>
      <c r="X227" s="162">
        <v>3.2202339000000003E-2</v>
      </c>
      <c r="Y227" s="162">
        <v>3.2142196999999997E-2</v>
      </c>
      <c r="Z227" s="162">
        <v>3.2084199000000001E-2</v>
      </c>
      <c r="AA227" s="162">
        <v>3.2028238000000001E-2</v>
      </c>
      <c r="AB227" s="162">
        <v>3.1974214000000001E-2</v>
      </c>
      <c r="AC227" s="162">
        <v>3.1922036000000001E-2</v>
      </c>
      <c r="AD227" s="162">
        <v>3.1871618999999997E-2</v>
      </c>
      <c r="AE227" s="162">
        <v>3.1822883000000003E-2</v>
      </c>
    </row>
    <row r="228" spans="1:31" ht="15" x14ac:dyDescent="0.25">
      <c r="A228" s="169">
        <v>36708</v>
      </c>
      <c r="B228" s="162">
        <v>3.0862812999999999E-2</v>
      </c>
      <c r="C228" s="162">
        <v>3.1321544999999999E-2</v>
      </c>
      <c r="D228" s="162">
        <v>3.1318116999999999E-2</v>
      </c>
      <c r="E228" s="162">
        <v>3.1246768000000001E-2</v>
      </c>
      <c r="F228" s="162">
        <v>3.1170070000000001E-2</v>
      </c>
      <c r="G228" s="162">
        <v>3.1099808E-2</v>
      </c>
      <c r="H228" s="162">
        <v>3.1037248999999999E-2</v>
      </c>
      <c r="I228" s="162">
        <v>3.0981419E-2</v>
      </c>
      <c r="J228" s="162">
        <v>3.0931073999999999E-2</v>
      </c>
      <c r="K228" s="162">
        <v>3.0885155000000001E-2</v>
      </c>
      <c r="L228" s="162">
        <v>3.0842844000000001E-2</v>
      </c>
      <c r="M228" s="162">
        <v>3.0803522999999999E-2</v>
      </c>
      <c r="N228" s="162">
        <v>3.0766728E-2</v>
      </c>
      <c r="O228" s="162">
        <v>3.0732105999999999E-2</v>
      </c>
      <c r="P228" s="162">
        <v>3.0699382000000001E-2</v>
      </c>
      <c r="Q228" s="162">
        <v>3.0668343000000001E-2</v>
      </c>
      <c r="R228" s="162">
        <v>3.0638815E-2</v>
      </c>
      <c r="S228" s="162">
        <v>3.0610656999999999E-2</v>
      </c>
      <c r="T228" s="162">
        <v>3.058375E-2</v>
      </c>
      <c r="U228" s="162">
        <v>3.0557997999999999E-2</v>
      </c>
      <c r="V228" s="162">
        <v>3.0533312999999999E-2</v>
      </c>
      <c r="W228" s="162">
        <v>3.0509623E-2</v>
      </c>
      <c r="X228" s="162">
        <v>3.0486862999999999E-2</v>
      </c>
      <c r="Y228" s="162">
        <v>3.0464976000000001E-2</v>
      </c>
      <c r="Z228" s="162">
        <v>3.0443910000000001E-2</v>
      </c>
      <c r="AA228" s="162">
        <v>3.0423619999999998E-2</v>
      </c>
      <c r="AB228" s="162">
        <v>3.0404062999999999E-2</v>
      </c>
      <c r="AC228" s="162">
        <v>3.0385202E-2</v>
      </c>
      <c r="AD228" s="162">
        <v>3.0367002000000001E-2</v>
      </c>
      <c r="AE228" s="162">
        <v>3.0349429000000001E-2</v>
      </c>
    </row>
    <row r="229" spans="1:31" ht="15" x14ac:dyDescent="0.25">
      <c r="A229" s="169">
        <v>36739</v>
      </c>
      <c r="B229" s="162">
        <v>3.1234906E-2</v>
      </c>
      <c r="C229" s="162">
        <v>3.1448380999999997E-2</v>
      </c>
      <c r="D229" s="162">
        <v>3.1312373999999997E-2</v>
      </c>
      <c r="E229" s="162">
        <v>3.1159591E-2</v>
      </c>
      <c r="F229" s="162">
        <v>3.1030372000000001E-2</v>
      </c>
      <c r="G229" s="162">
        <v>3.0925345E-2</v>
      </c>
      <c r="H229" s="162">
        <v>3.0839452999999999E-2</v>
      </c>
      <c r="I229" s="162">
        <v>3.0767910999999998E-2</v>
      </c>
      <c r="J229" s="162">
        <v>3.0707083999999999E-2</v>
      </c>
      <c r="K229" s="162">
        <v>3.0654361000000001E-2</v>
      </c>
      <c r="L229" s="162">
        <v>3.0607888E-2</v>
      </c>
      <c r="M229" s="162">
        <v>3.0566336E-2</v>
      </c>
      <c r="N229" s="162">
        <v>3.0528742000000001E-2</v>
      </c>
      <c r="O229" s="162">
        <v>3.0494394000000001E-2</v>
      </c>
      <c r="P229" s="162">
        <v>3.0462758E-2</v>
      </c>
      <c r="Q229" s="162">
        <v>3.0433423000000001E-2</v>
      </c>
      <c r="R229" s="162">
        <v>3.040607E-2</v>
      </c>
      <c r="S229" s="162">
        <v>3.0380443E-2</v>
      </c>
      <c r="T229" s="162">
        <v>3.0356339E-2</v>
      </c>
      <c r="U229" s="162">
        <v>3.0333591E-2</v>
      </c>
      <c r="V229" s="162">
        <v>3.0312057999999999E-2</v>
      </c>
      <c r="W229" s="162">
        <v>3.0291625999999999E-2</v>
      </c>
      <c r="X229" s="162">
        <v>3.0272193999999999E-2</v>
      </c>
      <c r="Y229" s="162">
        <v>3.0253678999999999E-2</v>
      </c>
      <c r="Z229" s="162">
        <v>3.0236008000000002E-2</v>
      </c>
      <c r="AA229" s="162">
        <v>3.0219116000000001E-2</v>
      </c>
      <c r="AB229" s="162">
        <v>3.0202947000000001E-2</v>
      </c>
      <c r="AC229" s="162">
        <v>3.0187451000000001E-2</v>
      </c>
      <c r="AD229" s="162">
        <v>3.0172584999999998E-2</v>
      </c>
      <c r="AE229" s="162">
        <v>3.0158308000000002E-2</v>
      </c>
    </row>
    <row r="230" spans="1:31" ht="15" x14ac:dyDescent="0.25">
      <c r="A230" s="169">
        <v>36770</v>
      </c>
      <c r="B230" s="162">
        <v>3.1741184999999998E-2</v>
      </c>
      <c r="C230" s="162">
        <v>3.1305367000000001E-2</v>
      </c>
      <c r="D230" s="162">
        <v>3.0895804999999998E-2</v>
      </c>
      <c r="E230" s="162">
        <v>3.0595553000000001E-2</v>
      </c>
      <c r="F230" s="162">
        <v>3.0379651000000001E-2</v>
      </c>
      <c r="G230" s="162">
        <v>3.0222202E-2</v>
      </c>
      <c r="H230" s="162">
        <v>3.0104850999999998E-2</v>
      </c>
      <c r="I230" s="162">
        <v>3.0015357999999999E-2</v>
      </c>
      <c r="J230" s="162">
        <v>2.9945609000000002E-2</v>
      </c>
      <c r="K230" s="162">
        <v>2.9890165999999999E-2</v>
      </c>
      <c r="L230" s="162">
        <v>2.9845321000000001E-2</v>
      </c>
      <c r="M230" s="162">
        <v>2.9808490999999999E-2</v>
      </c>
      <c r="N230" s="162">
        <v>2.9777840999999999E-2</v>
      </c>
      <c r="O230" s="162">
        <v>2.9752039000000001E-2</v>
      </c>
      <c r="P230" s="162">
        <v>2.9730099999999999E-2</v>
      </c>
      <c r="Q230" s="162">
        <v>2.9711281999999999E-2</v>
      </c>
      <c r="R230" s="162">
        <v>2.9695016000000001E-2</v>
      </c>
      <c r="S230" s="162">
        <v>2.9680861999999999E-2</v>
      </c>
      <c r="T230" s="162">
        <v>2.9668468999999999E-2</v>
      </c>
      <c r="U230" s="162">
        <v>2.9657559E-2</v>
      </c>
      <c r="V230" s="162">
        <v>2.9647909E-2</v>
      </c>
      <c r="W230" s="162">
        <v>2.9639334999999999E-2</v>
      </c>
      <c r="X230" s="162">
        <v>2.9631686000000001E-2</v>
      </c>
      <c r="Y230" s="162">
        <v>2.9624838000000001E-2</v>
      </c>
      <c r="Z230" s="162">
        <v>2.9618684999999999E-2</v>
      </c>
      <c r="AA230" s="162">
        <v>2.9613140999999999E-2</v>
      </c>
      <c r="AB230" s="162">
        <v>2.9608129E-2</v>
      </c>
      <c r="AC230" s="162">
        <v>2.9603587000000001E-2</v>
      </c>
      <c r="AD230" s="162">
        <v>2.9599459000000002E-2</v>
      </c>
      <c r="AE230" s="162">
        <v>2.9595700999999999E-2</v>
      </c>
    </row>
    <row r="231" spans="1:31" ht="15" x14ac:dyDescent="0.25">
      <c r="A231" s="169">
        <v>36800</v>
      </c>
      <c r="B231" s="162">
        <v>3.1062109000000001E-2</v>
      </c>
      <c r="C231" s="162">
        <v>3.0861684E-2</v>
      </c>
      <c r="D231" s="162">
        <v>3.0518828000000001E-2</v>
      </c>
      <c r="E231" s="162">
        <v>3.0248284E-2</v>
      </c>
      <c r="F231" s="162">
        <v>3.0050308000000001E-2</v>
      </c>
      <c r="G231" s="162">
        <v>2.9906057E-2</v>
      </c>
      <c r="H231" s="162">
        <v>2.9799628000000002E-2</v>
      </c>
      <c r="I231" s="162">
        <v>2.9719768000000001E-2</v>
      </c>
      <c r="J231" s="162">
        <v>2.9658810000000001E-2</v>
      </c>
      <c r="K231" s="162">
        <v>2.9611545E-2</v>
      </c>
      <c r="L231" s="162">
        <v>2.9574389999999999E-2</v>
      </c>
      <c r="M231" s="162">
        <v>2.9544842000000002E-2</v>
      </c>
      <c r="N231" s="162">
        <v>2.9521120000000001E-2</v>
      </c>
      <c r="O231" s="162">
        <v>2.9501930999999999E-2</v>
      </c>
      <c r="P231" s="162">
        <v>2.9486319E-2</v>
      </c>
      <c r="Q231" s="162">
        <v>2.9473566E-2</v>
      </c>
      <c r="R231" s="162">
        <v>2.9463120999999998E-2</v>
      </c>
      <c r="S231" s="162">
        <v>2.9454561000000001E-2</v>
      </c>
      <c r="T231" s="162">
        <v>2.9447549E-2</v>
      </c>
      <c r="U231" s="162">
        <v>2.9441821E-2</v>
      </c>
      <c r="V231" s="162">
        <v>2.9437163999999998E-2</v>
      </c>
      <c r="W231" s="162">
        <v>2.9433403E-2</v>
      </c>
      <c r="X231" s="162">
        <v>2.9430397000000001E-2</v>
      </c>
      <c r="Y231" s="162">
        <v>2.9428030000000001E-2</v>
      </c>
      <c r="Z231" s="162">
        <v>2.9426204000000001E-2</v>
      </c>
      <c r="AA231" s="162">
        <v>2.9424839000000001E-2</v>
      </c>
      <c r="AB231" s="162">
        <v>2.9423866999999999E-2</v>
      </c>
      <c r="AC231" s="162">
        <v>2.9423230000000002E-2</v>
      </c>
      <c r="AD231" s="162">
        <v>2.9422878999999999E-2</v>
      </c>
      <c r="AE231" s="162">
        <v>2.9422773999999999E-2</v>
      </c>
    </row>
    <row r="232" spans="1:31" ht="15" x14ac:dyDescent="0.25">
      <c r="A232" s="169">
        <v>36831</v>
      </c>
      <c r="B232" s="162">
        <v>3.0989797999999999E-2</v>
      </c>
      <c r="C232" s="162">
        <v>3.0685250000000001E-2</v>
      </c>
      <c r="D232" s="162">
        <v>3.0357022000000001E-2</v>
      </c>
      <c r="E232" s="162">
        <v>3.0112880000000002E-2</v>
      </c>
      <c r="F232" s="162">
        <v>2.9938058E-2</v>
      </c>
      <c r="G232" s="162">
        <v>2.9812120000000001E-2</v>
      </c>
      <c r="H232" s="162">
        <v>2.9719907E-2</v>
      </c>
      <c r="I232" s="162">
        <v>2.9651143000000001E-2</v>
      </c>
      <c r="J232" s="162">
        <v>2.9598963999999998E-2</v>
      </c>
      <c r="K232" s="162">
        <v>2.9558753E-2</v>
      </c>
      <c r="L232" s="162">
        <v>2.9527356000000001E-2</v>
      </c>
      <c r="M232" s="162">
        <v>2.9502575E-2</v>
      </c>
      <c r="N232" s="162">
        <v>2.9482853E-2</v>
      </c>
      <c r="O232" s="162">
        <v>2.9467057000000001E-2</v>
      </c>
      <c r="P232" s="162">
        <v>2.9454352999999999E-2</v>
      </c>
      <c r="Q232" s="162">
        <v>2.9444115999999999E-2</v>
      </c>
      <c r="R232" s="162">
        <v>2.9435864999999999E-2</v>
      </c>
      <c r="S232" s="162">
        <v>2.9429231E-2</v>
      </c>
      <c r="T232" s="162">
        <v>2.9423922000000002E-2</v>
      </c>
      <c r="U232" s="162">
        <v>2.9419707E-2</v>
      </c>
      <c r="V232" s="162">
        <v>2.9416400999999998E-2</v>
      </c>
      <c r="W232" s="162">
        <v>2.9413854E-2</v>
      </c>
      <c r="X232" s="162">
        <v>2.9411942E-2</v>
      </c>
      <c r="Y232" s="162">
        <v>2.9410565E-2</v>
      </c>
      <c r="Z232" s="162">
        <v>2.9409637999999998E-2</v>
      </c>
      <c r="AA232" s="162">
        <v>2.9409093000000001E-2</v>
      </c>
      <c r="AB232" s="162">
        <v>2.9408869000000001E-2</v>
      </c>
      <c r="AC232" s="162">
        <v>2.9408918999999999E-2</v>
      </c>
      <c r="AD232" s="162">
        <v>2.94092E-2</v>
      </c>
      <c r="AE232" s="162">
        <v>2.9409676999999999E-2</v>
      </c>
    </row>
    <row r="233" spans="1:31" ht="15" x14ac:dyDescent="0.25">
      <c r="A233" s="169">
        <v>36861</v>
      </c>
      <c r="B233" s="162">
        <v>3.1672986E-2</v>
      </c>
      <c r="C233" s="162">
        <v>3.0517213000000001E-2</v>
      </c>
      <c r="D233" s="162">
        <v>2.9883336999999999E-2</v>
      </c>
      <c r="E233" s="162">
        <v>2.9490114000000001E-2</v>
      </c>
      <c r="F233" s="162">
        <v>2.92333E-2</v>
      </c>
      <c r="G233" s="162">
        <v>2.9060387999999999E-2</v>
      </c>
      <c r="H233" s="162">
        <v>2.8941603E-2</v>
      </c>
      <c r="I233" s="162">
        <v>2.8858999999999999E-2</v>
      </c>
      <c r="J233" s="162">
        <v>2.8801312999999999E-2</v>
      </c>
      <c r="K233" s="162">
        <v>2.8761227E-2</v>
      </c>
      <c r="L233" s="162">
        <v>2.8733853E-2</v>
      </c>
      <c r="M233" s="162">
        <v>2.8715834999999999E-2</v>
      </c>
      <c r="N233" s="162">
        <v>2.8704815000000002E-2</v>
      </c>
      <c r="O233" s="162">
        <v>2.8699097999999999E-2</v>
      </c>
      <c r="P233" s="162">
        <v>2.8697443E-2</v>
      </c>
      <c r="Q233" s="162">
        <v>2.8698923000000001E-2</v>
      </c>
      <c r="R233" s="162">
        <v>2.8702835999999999E-2</v>
      </c>
      <c r="S233" s="162">
        <v>2.8708643999999998E-2</v>
      </c>
      <c r="T233" s="162">
        <v>2.8715928000000002E-2</v>
      </c>
      <c r="U233" s="162">
        <v>2.8724357999999998E-2</v>
      </c>
      <c r="V233" s="162">
        <v>2.8733673000000001E-2</v>
      </c>
      <c r="W233" s="162">
        <v>2.8743665000000002E-2</v>
      </c>
      <c r="X233" s="162">
        <v>2.8754166000000001E-2</v>
      </c>
      <c r="Y233" s="162">
        <v>2.8765041000000002E-2</v>
      </c>
      <c r="Z233" s="162">
        <v>2.8776178999999999E-2</v>
      </c>
      <c r="AA233" s="162">
        <v>2.8787490999999998E-2</v>
      </c>
      <c r="AB233" s="162">
        <v>2.8798903000000001E-2</v>
      </c>
      <c r="AC233" s="162">
        <v>2.8810355999999999E-2</v>
      </c>
      <c r="AD233" s="162">
        <v>2.8821798999999999E-2</v>
      </c>
      <c r="AE233" s="162">
        <v>2.8833193E-2</v>
      </c>
    </row>
    <row r="234" spans="1:31" ht="15" x14ac:dyDescent="0.25">
      <c r="A234" s="169">
        <v>36892</v>
      </c>
      <c r="B234" s="162">
        <v>2.6536535999999999E-2</v>
      </c>
      <c r="C234" s="162">
        <v>2.6453361000000002E-2</v>
      </c>
      <c r="D234" s="162">
        <v>2.6027051999999998E-2</v>
      </c>
      <c r="E234" s="162">
        <v>2.5702467E-2</v>
      </c>
      <c r="F234" s="162">
        <v>2.5494033999999999E-2</v>
      </c>
      <c r="G234" s="162">
        <v>2.5372757999999999E-2</v>
      </c>
      <c r="H234" s="162">
        <v>2.5312241999999999E-2</v>
      </c>
      <c r="I234" s="162">
        <v>2.5293436999999998E-2</v>
      </c>
      <c r="J234" s="162">
        <v>2.5303289999999999E-2</v>
      </c>
      <c r="K234" s="162">
        <v>2.5332932999999998E-2</v>
      </c>
      <c r="L234" s="162">
        <v>2.5376300000000001E-2</v>
      </c>
      <c r="M234" s="162">
        <v>2.5429185999999999E-2</v>
      </c>
      <c r="N234" s="162">
        <v>2.5488631000000001E-2</v>
      </c>
      <c r="O234" s="162">
        <v>2.5552524E-2</v>
      </c>
      <c r="P234" s="162">
        <v>2.5619333000000001E-2</v>
      </c>
      <c r="Q234" s="162">
        <v>2.5687934999999999E-2</v>
      </c>
      <c r="R234" s="162">
        <v>2.5757494999999998E-2</v>
      </c>
      <c r="S234" s="162">
        <v>2.5827392000000001E-2</v>
      </c>
      <c r="T234" s="162">
        <v>2.5897156000000001E-2</v>
      </c>
      <c r="U234" s="162">
        <v>2.5966435E-2</v>
      </c>
      <c r="V234" s="162">
        <v>2.6034959E-2</v>
      </c>
      <c r="W234" s="162">
        <v>2.6102528999999999E-2</v>
      </c>
      <c r="X234" s="162">
        <v>2.6168994000000001E-2</v>
      </c>
      <c r="Y234" s="162">
        <v>2.6234243000000001E-2</v>
      </c>
      <c r="Z234" s="162">
        <v>2.6298195E-2</v>
      </c>
      <c r="AA234" s="162">
        <v>2.6360795999999999E-2</v>
      </c>
      <c r="AB234" s="162">
        <v>2.6422007000000001E-2</v>
      </c>
      <c r="AC234" s="162">
        <v>2.6481807999999999E-2</v>
      </c>
      <c r="AD234" s="162">
        <v>2.6540187E-2</v>
      </c>
      <c r="AE234" s="162">
        <v>2.6597145999999999E-2</v>
      </c>
    </row>
    <row r="235" spans="1:31" ht="15" x14ac:dyDescent="0.25">
      <c r="A235" s="169">
        <v>36923</v>
      </c>
      <c r="B235" s="162">
        <v>2.6321359999999999E-2</v>
      </c>
      <c r="C235" s="162">
        <v>2.6339332E-2</v>
      </c>
      <c r="D235" s="162">
        <v>2.6263908999999998E-2</v>
      </c>
      <c r="E235" s="162">
        <v>2.6221351E-2</v>
      </c>
      <c r="F235" s="162">
        <v>2.6213469999999999E-2</v>
      </c>
      <c r="G235" s="162">
        <v>2.6230680999999999E-2</v>
      </c>
      <c r="H235" s="162">
        <v>2.6264721000000001E-2</v>
      </c>
      <c r="I235" s="162">
        <v>2.6309737E-2</v>
      </c>
      <c r="J235" s="162">
        <v>2.636177E-2</v>
      </c>
      <c r="K235" s="162">
        <v>2.6418159E-2</v>
      </c>
      <c r="L235" s="162">
        <v>2.6477107E-2</v>
      </c>
      <c r="M235" s="162">
        <v>2.6537390000000001E-2</v>
      </c>
      <c r="N235" s="162">
        <v>2.6598160999999999E-2</v>
      </c>
      <c r="O235" s="162">
        <v>2.6658833E-2</v>
      </c>
      <c r="P235" s="162">
        <v>2.6718994999999999E-2</v>
      </c>
      <c r="Q235" s="162">
        <v>2.6778356E-2</v>
      </c>
      <c r="R235" s="162">
        <v>2.6836716E-2</v>
      </c>
      <c r="S235" s="162">
        <v>2.6893932999999998E-2</v>
      </c>
      <c r="T235" s="162">
        <v>2.6949911E-2</v>
      </c>
      <c r="U235" s="162">
        <v>2.7004591000000001E-2</v>
      </c>
      <c r="V235" s="162">
        <v>2.7057932999999999E-2</v>
      </c>
      <c r="W235" s="162">
        <v>2.7109919E-2</v>
      </c>
      <c r="X235" s="162">
        <v>2.7160543999999998E-2</v>
      </c>
      <c r="Y235" s="162">
        <v>2.7209812999999999E-2</v>
      </c>
      <c r="Z235" s="162">
        <v>2.7257738E-2</v>
      </c>
      <c r="AA235" s="162">
        <v>2.730434E-2</v>
      </c>
      <c r="AB235" s="162">
        <v>2.7349641000000001E-2</v>
      </c>
      <c r="AC235" s="162">
        <v>2.7393666000000001E-2</v>
      </c>
      <c r="AD235" s="162">
        <v>2.7436446E-2</v>
      </c>
      <c r="AE235" s="162">
        <v>2.7478010000000001E-2</v>
      </c>
    </row>
    <row r="236" spans="1:31" ht="15" x14ac:dyDescent="0.25">
      <c r="A236" s="169">
        <v>36951</v>
      </c>
      <c r="B236" s="162">
        <v>2.1422446000000001E-2</v>
      </c>
      <c r="C236" s="162">
        <v>2.3551451000000001E-2</v>
      </c>
      <c r="D236" s="162">
        <v>2.4076397999999999E-2</v>
      </c>
      <c r="E236" s="162">
        <v>2.4293704999999999E-2</v>
      </c>
      <c r="F236" s="162">
        <v>2.4433275000000001E-2</v>
      </c>
      <c r="G236" s="162">
        <v>2.4551149000000001E-2</v>
      </c>
      <c r="H236" s="162">
        <v>2.4662749000000001E-2</v>
      </c>
      <c r="I236" s="162">
        <v>2.4772197999999999E-2</v>
      </c>
      <c r="J236" s="162">
        <v>2.4880288E-2</v>
      </c>
      <c r="K236" s="162">
        <v>2.4986874999999999E-2</v>
      </c>
      <c r="L236" s="162">
        <v>2.5091625999999999E-2</v>
      </c>
      <c r="M236" s="162">
        <v>2.5194234999999999E-2</v>
      </c>
      <c r="N236" s="162">
        <v>2.5294475E-2</v>
      </c>
      <c r="O236" s="162">
        <v>2.5392198000000001E-2</v>
      </c>
      <c r="P236" s="162">
        <v>2.5487315999999999E-2</v>
      </c>
      <c r="Q236" s="162">
        <v>2.5579791000000001E-2</v>
      </c>
      <c r="R236" s="162">
        <v>2.5669616999999999E-2</v>
      </c>
      <c r="S236" s="162">
        <v>2.5756812E-2</v>
      </c>
      <c r="T236" s="162">
        <v>2.5841413000000001E-2</v>
      </c>
      <c r="U236" s="162">
        <v>2.5923469000000001E-2</v>
      </c>
      <c r="V236" s="162">
        <v>2.6003036E-2</v>
      </c>
      <c r="W236" s="162">
        <v>2.6080176E-2</v>
      </c>
      <c r="X236" s="162">
        <v>2.6154956E-2</v>
      </c>
      <c r="Y236" s="162">
        <v>2.6227443E-2</v>
      </c>
      <c r="Z236" s="162">
        <v>2.6297708E-2</v>
      </c>
      <c r="AA236" s="162">
        <v>2.6365817999999999E-2</v>
      </c>
      <c r="AB236" s="162">
        <v>2.6431842000000001E-2</v>
      </c>
      <c r="AC236" s="162">
        <v>2.6495848999999998E-2</v>
      </c>
      <c r="AD236" s="162">
        <v>2.6557905999999999E-2</v>
      </c>
      <c r="AE236" s="162">
        <v>2.6618077E-2</v>
      </c>
    </row>
    <row r="237" spans="1:31" ht="15" x14ac:dyDescent="0.25">
      <c r="A237" s="169">
        <v>36982</v>
      </c>
      <c r="B237" s="162">
        <v>2.5592129000000002E-2</v>
      </c>
      <c r="C237" s="162">
        <v>2.5761276E-2</v>
      </c>
      <c r="D237" s="162">
        <v>2.5697421000000002E-2</v>
      </c>
      <c r="E237" s="162">
        <v>2.5649781999999999E-2</v>
      </c>
      <c r="F237" s="162">
        <v>2.5638164000000001E-2</v>
      </c>
      <c r="G237" s="162">
        <v>2.5655394000000002E-2</v>
      </c>
      <c r="H237" s="162">
        <v>2.5692743000000001E-2</v>
      </c>
      <c r="I237" s="162">
        <v>2.5743503000000001E-2</v>
      </c>
      <c r="J237" s="162">
        <v>2.5802973999999999E-2</v>
      </c>
      <c r="K237" s="162">
        <v>2.5867939999999999E-2</v>
      </c>
      <c r="L237" s="162">
        <v>2.5936209000000002E-2</v>
      </c>
      <c r="M237" s="162">
        <v>2.6006273E-2</v>
      </c>
      <c r="N237" s="162">
        <v>2.6077087999999998E-2</v>
      </c>
      <c r="O237" s="162">
        <v>2.6147924999999999E-2</v>
      </c>
      <c r="P237" s="162">
        <v>2.6218269999999998E-2</v>
      </c>
      <c r="Q237" s="162">
        <v>2.6287761E-2</v>
      </c>
      <c r="R237" s="162">
        <v>2.6356142999999999E-2</v>
      </c>
      <c r="S237" s="162">
        <v>2.6423239000000001E-2</v>
      </c>
      <c r="T237" s="162">
        <v>2.6488924E-2</v>
      </c>
      <c r="U237" s="162">
        <v>2.655312E-2</v>
      </c>
      <c r="V237" s="162">
        <v>2.6615773999999998E-2</v>
      </c>
      <c r="W237" s="162">
        <v>2.6676859000000001E-2</v>
      </c>
      <c r="X237" s="162">
        <v>2.6736366000000001E-2</v>
      </c>
      <c r="Y237" s="162">
        <v>2.6794294999999999E-2</v>
      </c>
      <c r="Z237" s="162">
        <v>2.6850659999999998E-2</v>
      </c>
      <c r="AA237" s="162">
        <v>2.6905480999999998E-2</v>
      </c>
      <c r="AB237" s="162">
        <v>2.6958781000000001E-2</v>
      </c>
      <c r="AC237" s="162">
        <v>2.7010592E-2</v>
      </c>
      <c r="AD237" s="162">
        <v>2.7060944999999999E-2</v>
      </c>
      <c r="AE237" s="162">
        <v>2.7109873E-2</v>
      </c>
    </row>
    <row r="238" spans="1:31" ht="15" x14ac:dyDescent="0.25">
      <c r="A238" s="169">
        <v>37012</v>
      </c>
      <c r="B238" s="162">
        <v>2.7238774E-2</v>
      </c>
      <c r="C238" s="162">
        <v>2.7287532999999999E-2</v>
      </c>
      <c r="D238" s="162">
        <v>2.7317728999999999E-2</v>
      </c>
      <c r="E238" s="162">
        <v>2.7353216E-2</v>
      </c>
      <c r="F238" s="162">
        <v>2.7393712000000001E-2</v>
      </c>
      <c r="G238" s="162">
        <v>2.7437316E-2</v>
      </c>
      <c r="H238" s="162">
        <v>2.7482527999999999E-2</v>
      </c>
      <c r="I238" s="162">
        <v>2.7528331E-2</v>
      </c>
      <c r="J238" s="162">
        <v>2.7574062E-2</v>
      </c>
      <c r="K238" s="162">
        <v>2.7619293999999999E-2</v>
      </c>
      <c r="L238" s="162">
        <v>2.7663756000000001E-2</v>
      </c>
      <c r="M238" s="162">
        <v>2.7707279000000001E-2</v>
      </c>
      <c r="N238" s="162">
        <v>2.7749756E-2</v>
      </c>
      <c r="O238" s="162">
        <v>2.7791129000000001E-2</v>
      </c>
      <c r="P238" s="162">
        <v>2.7831366E-2</v>
      </c>
      <c r="Q238" s="162">
        <v>2.7870458000000001E-2</v>
      </c>
      <c r="R238" s="162">
        <v>2.7908406E-2</v>
      </c>
      <c r="S238" s="162">
        <v>2.7945225000000001E-2</v>
      </c>
      <c r="T238" s="162">
        <v>2.7980932E-2</v>
      </c>
      <c r="U238" s="162">
        <v>2.8015551999999999E-2</v>
      </c>
      <c r="V238" s="162">
        <v>2.8049112000000001E-2</v>
      </c>
      <c r="W238" s="162">
        <v>2.8081637999999999E-2</v>
      </c>
      <c r="X238" s="162">
        <v>2.8113162000000001E-2</v>
      </c>
      <c r="Y238" s="162">
        <v>2.8143713000000001E-2</v>
      </c>
      <c r="Z238" s="162">
        <v>2.8173320000000002E-2</v>
      </c>
      <c r="AA238" s="162">
        <v>2.8202016E-2</v>
      </c>
      <c r="AB238" s="162">
        <v>2.8229827999999998E-2</v>
      </c>
      <c r="AC238" s="162">
        <v>2.8256786999999998E-2</v>
      </c>
      <c r="AD238" s="162">
        <v>2.8282920999999999E-2</v>
      </c>
      <c r="AE238" s="162">
        <v>2.8308257999999999E-2</v>
      </c>
    </row>
    <row r="239" spans="1:31" ht="15" x14ac:dyDescent="0.25">
      <c r="A239" s="169">
        <v>37043</v>
      </c>
      <c r="B239" s="162">
        <v>2.7511842000000002E-2</v>
      </c>
      <c r="C239" s="162">
        <v>2.7692590999999999E-2</v>
      </c>
      <c r="D239" s="162">
        <v>2.7875792E-2</v>
      </c>
      <c r="E239" s="162">
        <v>2.8020225999999999E-2</v>
      </c>
      <c r="F239" s="162">
        <v>2.8132368000000001E-2</v>
      </c>
      <c r="G239" s="162">
        <v>2.8221314000000001E-2</v>
      </c>
      <c r="H239" s="162">
        <v>2.8293898000000001E-2</v>
      </c>
      <c r="I239" s="162">
        <v>2.8354791000000001E-2</v>
      </c>
      <c r="J239" s="162">
        <v>2.8407132000000002E-2</v>
      </c>
      <c r="K239" s="162">
        <v>2.8453051E-2</v>
      </c>
      <c r="L239" s="162">
        <v>2.8494012999999999E-2</v>
      </c>
      <c r="M239" s="162">
        <v>2.8531051000000002E-2</v>
      </c>
      <c r="N239" s="162">
        <v>2.8564907E-2</v>
      </c>
      <c r="O239" s="162">
        <v>2.8596129000000001E-2</v>
      </c>
      <c r="P239" s="162">
        <v>2.8625128E-2</v>
      </c>
      <c r="Q239" s="162">
        <v>2.8652220999999999E-2</v>
      </c>
      <c r="R239" s="162">
        <v>2.8677654E-2</v>
      </c>
      <c r="S239" s="162">
        <v>2.8701625000000001E-2</v>
      </c>
      <c r="T239" s="162">
        <v>2.8724295E-2</v>
      </c>
      <c r="U239" s="162">
        <v>2.8745796000000001E-2</v>
      </c>
      <c r="V239" s="162">
        <v>2.8766237E-2</v>
      </c>
      <c r="W239" s="162">
        <v>2.8785712000000001E-2</v>
      </c>
      <c r="X239" s="162">
        <v>2.8804300000000001E-2</v>
      </c>
      <c r="Y239" s="162">
        <v>2.8822070000000002E-2</v>
      </c>
      <c r="Z239" s="162">
        <v>2.8839081999999999E-2</v>
      </c>
      <c r="AA239" s="162">
        <v>2.8855387999999999E-2</v>
      </c>
      <c r="AB239" s="162">
        <v>2.8871035999999999E-2</v>
      </c>
      <c r="AC239" s="162">
        <v>2.8886067000000001E-2</v>
      </c>
      <c r="AD239" s="162">
        <v>2.8900518E-2</v>
      </c>
      <c r="AE239" s="162">
        <v>2.8914423000000002E-2</v>
      </c>
    </row>
    <row r="240" spans="1:31" ht="15" x14ac:dyDescent="0.25">
      <c r="A240" s="169">
        <v>37073</v>
      </c>
      <c r="B240" s="162">
        <v>2.6878453E-2</v>
      </c>
      <c r="C240" s="162">
        <v>2.7344045000000001E-2</v>
      </c>
      <c r="D240" s="162">
        <v>2.7547451000000001E-2</v>
      </c>
      <c r="E240" s="162">
        <v>2.7675806000000001E-2</v>
      </c>
      <c r="F240" s="162">
        <v>2.7770899000000002E-2</v>
      </c>
      <c r="G240" s="162">
        <v>2.7847677000000001E-2</v>
      </c>
      <c r="H240" s="162">
        <v>2.7913004000000002E-2</v>
      </c>
      <c r="I240" s="162">
        <v>2.7970521000000002E-2</v>
      </c>
      <c r="J240" s="162">
        <v>2.8022353E-2</v>
      </c>
      <c r="K240" s="162">
        <v>2.8069829000000001E-2</v>
      </c>
      <c r="L240" s="162">
        <v>2.8113827000000001E-2</v>
      </c>
      <c r="M240" s="162">
        <v>2.8154953999999999E-2</v>
      </c>
      <c r="N240" s="162">
        <v>2.8193644E-2</v>
      </c>
      <c r="O240" s="162">
        <v>2.8230222999999999E-2</v>
      </c>
      <c r="P240" s="162">
        <v>2.8264938E-2</v>
      </c>
      <c r="Q240" s="162">
        <v>2.8297985000000001E-2</v>
      </c>
      <c r="R240" s="162">
        <v>2.832952E-2</v>
      </c>
      <c r="S240" s="162">
        <v>2.8359674000000001E-2</v>
      </c>
      <c r="T240" s="162">
        <v>2.8388554999999999E-2</v>
      </c>
      <c r="U240" s="162">
        <v>2.8416256000000001E-2</v>
      </c>
      <c r="V240" s="162">
        <v>2.8442855999999999E-2</v>
      </c>
      <c r="W240" s="162">
        <v>2.8468424999999999E-2</v>
      </c>
      <c r="X240" s="162">
        <v>2.8493027000000001E-2</v>
      </c>
      <c r="Y240" s="162">
        <v>2.8516715000000002E-2</v>
      </c>
      <c r="Z240" s="162">
        <v>2.8539541000000002E-2</v>
      </c>
      <c r="AA240" s="162">
        <v>2.8561548999999999E-2</v>
      </c>
      <c r="AB240" s="162">
        <v>2.8582782000000001E-2</v>
      </c>
      <c r="AC240" s="162">
        <v>2.8603277E-2</v>
      </c>
      <c r="AD240" s="162">
        <v>2.862307E-2</v>
      </c>
      <c r="AE240" s="162">
        <v>2.8642193E-2</v>
      </c>
    </row>
    <row r="241" spans="1:31" ht="15" x14ac:dyDescent="0.25">
      <c r="A241" s="169">
        <v>37104</v>
      </c>
      <c r="B241" s="162">
        <v>2.5859519000000001E-2</v>
      </c>
      <c r="C241" s="162">
        <v>2.6213124000000001E-2</v>
      </c>
      <c r="D241" s="162">
        <v>2.6344184999999999E-2</v>
      </c>
      <c r="E241" s="162">
        <v>2.6433679000000002E-2</v>
      </c>
      <c r="F241" s="162">
        <v>2.6512122999999999E-2</v>
      </c>
      <c r="G241" s="162">
        <v>2.6586562000000001E-2</v>
      </c>
      <c r="H241" s="162">
        <v>2.6658768999999999E-2</v>
      </c>
      <c r="I241" s="162">
        <v>2.6729134000000002E-2</v>
      </c>
      <c r="J241" s="162">
        <v>2.6797685000000002E-2</v>
      </c>
      <c r="K241" s="162">
        <v>2.6864373E-2</v>
      </c>
      <c r="L241" s="162">
        <v>2.6929158000000002E-2</v>
      </c>
      <c r="M241" s="162">
        <v>2.6992021000000001E-2</v>
      </c>
      <c r="N241" s="162">
        <v>2.7052968E-2</v>
      </c>
      <c r="O241" s="162">
        <v>2.7112019000000001E-2</v>
      </c>
      <c r="P241" s="162">
        <v>2.7169209E-2</v>
      </c>
      <c r="Q241" s="162">
        <v>2.7224580000000002E-2</v>
      </c>
      <c r="R241" s="162">
        <v>2.7278180999999999E-2</v>
      </c>
      <c r="S241" s="162">
        <v>2.7330061999999999E-2</v>
      </c>
      <c r="T241" s="162">
        <v>2.7380277000000001E-2</v>
      </c>
      <c r="U241" s="162">
        <v>2.7428878E-2</v>
      </c>
      <c r="V241" s="162">
        <v>2.7475920000000001E-2</v>
      </c>
      <c r="W241" s="162">
        <v>2.7521456E-2</v>
      </c>
      <c r="X241" s="162">
        <v>2.7565537000000001E-2</v>
      </c>
      <c r="Y241" s="162">
        <v>2.7608214999999998E-2</v>
      </c>
      <c r="Z241" s="162">
        <v>2.7649539000000001E-2</v>
      </c>
      <c r="AA241" s="162">
        <v>2.7689558E-2</v>
      </c>
      <c r="AB241" s="162">
        <v>2.7728316999999999E-2</v>
      </c>
      <c r="AC241" s="162">
        <v>2.7765864000000001E-2</v>
      </c>
      <c r="AD241" s="162">
        <v>2.7802240999999998E-2</v>
      </c>
      <c r="AE241" s="162">
        <v>2.7837489999999999E-2</v>
      </c>
    </row>
    <row r="242" spans="1:31" ht="15" x14ac:dyDescent="0.25">
      <c r="A242" s="169">
        <v>37135</v>
      </c>
      <c r="B242" s="162">
        <v>3.1152262999999999E-2</v>
      </c>
      <c r="C242" s="162">
        <v>2.8887227000000001E-2</v>
      </c>
      <c r="D242" s="162">
        <v>2.8145577000000001E-2</v>
      </c>
      <c r="E242" s="162">
        <v>2.7810991E-2</v>
      </c>
      <c r="F242" s="162">
        <v>2.7639094999999999E-2</v>
      </c>
      <c r="G242" s="162">
        <v>2.7547617999999999E-2</v>
      </c>
      <c r="H242" s="162">
        <v>2.7501167999999999E-2</v>
      </c>
      <c r="I242" s="162">
        <v>2.7482023000000001E-2</v>
      </c>
      <c r="J242" s="162">
        <v>2.7480348000000002E-2</v>
      </c>
      <c r="K242" s="162">
        <v>2.7490266999999999E-2</v>
      </c>
      <c r="L242" s="162">
        <v>2.7508065000000002E-2</v>
      </c>
      <c r="M242" s="162">
        <v>2.7531290999999999E-2</v>
      </c>
      <c r="N242" s="162">
        <v>2.7558272000000002E-2</v>
      </c>
      <c r="O242" s="162">
        <v>2.7587831E-2</v>
      </c>
      <c r="P242" s="162">
        <v>2.7619128E-2</v>
      </c>
      <c r="Q242" s="162">
        <v>2.7651545E-2</v>
      </c>
      <c r="R242" s="162">
        <v>2.7684627999999999E-2</v>
      </c>
      <c r="S242" s="162">
        <v>2.7718033999999999E-2</v>
      </c>
      <c r="T242" s="162">
        <v>2.7751505999999999E-2</v>
      </c>
      <c r="U242" s="162">
        <v>2.7784849E-2</v>
      </c>
      <c r="V242" s="162">
        <v>2.7817914999999999E-2</v>
      </c>
      <c r="W242" s="162">
        <v>2.7850590000000001E-2</v>
      </c>
      <c r="X242" s="162">
        <v>2.7882789000000002E-2</v>
      </c>
      <c r="Y242" s="162">
        <v>2.7914448000000001E-2</v>
      </c>
      <c r="Z242" s="162">
        <v>2.7945518999999999E-2</v>
      </c>
      <c r="AA242" s="162">
        <v>2.7975969999999999E-2</v>
      </c>
      <c r="AB242" s="162">
        <v>2.8005775E-2</v>
      </c>
      <c r="AC242" s="162">
        <v>2.8034918999999998E-2</v>
      </c>
      <c r="AD242" s="162">
        <v>2.8063393999999998E-2</v>
      </c>
      <c r="AE242" s="162">
        <v>2.8091194999999999E-2</v>
      </c>
    </row>
    <row r="243" spans="1:31" ht="15" x14ac:dyDescent="0.25">
      <c r="A243" s="169">
        <v>37165</v>
      </c>
      <c r="B243" s="162">
        <v>2.2912795E-2</v>
      </c>
      <c r="C243" s="162">
        <v>2.3690790999999999E-2</v>
      </c>
      <c r="D243" s="162">
        <v>2.4070042E-2</v>
      </c>
      <c r="E243" s="162">
        <v>2.4331959E-2</v>
      </c>
      <c r="F243" s="162">
        <v>2.4540425000000001E-2</v>
      </c>
      <c r="G243" s="162">
        <v>2.4718471999999998E-2</v>
      </c>
      <c r="H243" s="162">
        <v>2.4876743E-2</v>
      </c>
      <c r="I243" s="162">
        <v>2.5020932999999999E-2</v>
      </c>
      <c r="J243" s="162">
        <v>2.5154396999999998E-2</v>
      </c>
      <c r="K243" s="162">
        <v>2.5279263E-2</v>
      </c>
      <c r="L243" s="162">
        <v>2.539696E-2</v>
      </c>
      <c r="M243" s="162">
        <v>2.5508494999999999E-2</v>
      </c>
      <c r="N243" s="162">
        <v>2.5614609999999999E-2</v>
      </c>
      <c r="O243" s="162">
        <v>2.5715871000000001E-2</v>
      </c>
      <c r="P243" s="162">
        <v>2.5812722999999999E-2</v>
      </c>
      <c r="Q243" s="162">
        <v>2.5905528000000001E-2</v>
      </c>
      <c r="R243" s="162">
        <v>2.5994587E-2</v>
      </c>
      <c r="S243" s="162">
        <v>2.6080156E-2</v>
      </c>
      <c r="T243" s="162">
        <v>2.6162454000000002E-2</v>
      </c>
      <c r="U243" s="162">
        <v>2.6241674999999999E-2</v>
      </c>
      <c r="V243" s="162">
        <v>2.6317990999999999E-2</v>
      </c>
      <c r="W243" s="162">
        <v>2.6391557999999999E-2</v>
      </c>
      <c r="X243" s="162">
        <v>2.6462514999999999E-2</v>
      </c>
      <c r="Y243" s="162">
        <v>2.6530991E-2</v>
      </c>
      <c r="Z243" s="162">
        <v>2.6597104E-2</v>
      </c>
      <c r="AA243" s="162">
        <v>2.6660962999999999E-2</v>
      </c>
      <c r="AB243" s="162">
        <v>2.6722671E-2</v>
      </c>
      <c r="AC243" s="162">
        <v>2.6782322000000001E-2</v>
      </c>
      <c r="AD243" s="162">
        <v>2.6840005E-2</v>
      </c>
      <c r="AE243" s="162">
        <v>2.6895804999999998E-2</v>
      </c>
    </row>
    <row r="244" spans="1:31" ht="15" x14ac:dyDescent="0.25">
      <c r="A244" s="169">
        <v>37196</v>
      </c>
      <c r="B244" s="162">
        <v>2.0813512999999999E-2</v>
      </c>
      <c r="C244" s="162">
        <v>2.194256E-2</v>
      </c>
      <c r="D244" s="162">
        <v>2.2440855999999999E-2</v>
      </c>
      <c r="E244" s="162">
        <v>2.2770953E-2</v>
      </c>
      <c r="F244" s="162">
        <v>2.3031100999999998E-2</v>
      </c>
      <c r="G244" s="162">
        <v>2.3253818999999998E-2</v>
      </c>
      <c r="H244" s="162">
        <v>2.3452992999999998E-2</v>
      </c>
      <c r="I244" s="162">
        <v>2.3635601999999999E-2</v>
      </c>
      <c r="J244" s="162">
        <v>2.3805587E-2</v>
      </c>
      <c r="K244" s="162">
        <v>2.3965374000000001E-2</v>
      </c>
      <c r="L244" s="162">
        <v>2.4116571E-2</v>
      </c>
      <c r="M244" s="162">
        <v>2.4260305999999999E-2</v>
      </c>
      <c r="N244" s="162">
        <v>2.4397408999999998E-2</v>
      </c>
      <c r="O244" s="162">
        <v>2.4528518999999999E-2</v>
      </c>
      <c r="P244" s="162">
        <v>2.4654143999999999E-2</v>
      </c>
      <c r="Q244" s="162">
        <v>2.4774698000000001E-2</v>
      </c>
      <c r="R244" s="162">
        <v>2.4890532E-2</v>
      </c>
      <c r="S244" s="162">
        <v>2.5001946000000001E-2</v>
      </c>
      <c r="T244" s="162">
        <v>2.5109200000000002E-2</v>
      </c>
      <c r="U244" s="162">
        <v>2.5212528000000001E-2</v>
      </c>
      <c r="V244" s="162">
        <v>2.5312136999999998E-2</v>
      </c>
      <c r="W244" s="162">
        <v>2.5408216000000001E-2</v>
      </c>
      <c r="X244" s="162">
        <v>2.5500938000000001E-2</v>
      </c>
      <c r="Y244" s="162">
        <v>2.5590460999999998E-2</v>
      </c>
      <c r="Z244" s="162">
        <v>2.5676932E-2</v>
      </c>
      <c r="AA244" s="162">
        <v>2.5760488000000002E-2</v>
      </c>
      <c r="AB244" s="162">
        <v>2.5841256999999999E-2</v>
      </c>
      <c r="AC244" s="162">
        <v>2.5919358E-2</v>
      </c>
      <c r="AD244" s="162">
        <v>2.5994904999999999E-2</v>
      </c>
      <c r="AE244" s="162">
        <v>2.6068003999999999E-2</v>
      </c>
    </row>
    <row r="245" spans="1:31" ht="15" x14ac:dyDescent="0.25">
      <c r="A245" s="169">
        <v>37226</v>
      </c>
      <c r="B245" s="162">
        <v>2.7313753E-2</v>
      </c>
      <c r="C245" s="162">
        <v>2.6112791E-2</v>
      </c>
      <c r="D245" s="162">
        <v>2.5912983000000001E-2</v>
      </c>
      <c r="E245" s="162">
        <v>2.5919065000000002E-2</v>
      </c>
      <c r="F245" s="162">
        <v>2.5981912999999999E-2</v>
      </c>
      <c r="G245" s="162">
        <v>2.6061852E-2</v>
      </c>
      <c r="H245" s="162">
        <v>2.6146213000000001E-2</v>
      </c>
      <c r="I245" s="162">
        <v>2.6230528999999999E-2</v>
      </c>
      <c r="J245" s="162">
        <v>2.6313148000000001E-2</v>
      </c>
      <c r="K245" s="162">
        <v>2.6393461999999999E-2</v>
      </c>
      <c r="L245" s="162">
        <v>2.6471271000000001E-2</v>
      </c>
      <c r="M245" s="162">
        <v>2.6546541999999999E-2</v>
      </c>
      <c r="N245" s="162">
        <v>2.6619312999999999E-2</v>
      </c>
      <c r="O245" s="162">
        <v>2.6689648E-2</v>
      </c>
      <c r="P245" s="162">
        <v>2.6757625E-2</v>
      </c>
      <c r="Q245" s="162">
        <v>2.6823324999999999E-2</v>
      </c>
      <c r="R245" s="162">
        <v>2.688683E-2</v>
      </c>
      <c r="S245" s="162">
        <v>2.6948221000000001E-2</v>
      </c>
      <c r="T245" s="162">
        <v>2.7007574999999999E-2</v>
      </c>
      <c r="U245" s="162">
        <v>2.7064970000000001E-2</v>
      </c>
      <c r="V245" s="162">
        <v>2.7120478999999999E-2</v>
      </c>
      <c r="W245" s="162">
        <v>2.7174172999999999E-2</v>
      </c>
      <c r="X245" s="162">
        <v>2.7226119E-2</v>
      </c>
      <c r="Y245" s="162">
        <v>2.7276385E-2</v>
      </c>
      <c r="Z245" s="162">
        <v>2.7325032999999999E-2</v>
      </c>
      <c r="AA245" s="162">
        <v>2.7372123000000002E-2</v>
      </c>
      <c r="AB245" s="162">
        <v>2.7417714999999999E-2</v>
      </c>
      <c r="AC245" s="162">
        <v>2.7461863999999999E-2</v>
      </c>
      <c r="AD245" s="162">
        <v>2.7504625000000001E-2</v>
      </c>
      <c r="AE245" s="162">
        <v>2.7546048E-2</v>
      </c>
    </row>
    <row r="246" spans="1:31" ht="15" x14ac:dyDescent="0.25">
      <c r="A246" s="169">
        <v>37257</v>
      </c>
      <c r="B246" s="162">
        <v>2.2902539E-2</v>
      </c>
      <c r="C246" s="162">
        <v>2.4847075999999999E-2</v>
      </c>
      <c r="D246" s="162">
        <v>2.5844273000000001E-2</v>
      </c>
      <c r="E246" s="162">
        <v>2.6470882000000001E-2</v>
      </c>
      <c r="F246" s="162">
        <v>2.690029E-2</v>
      </c>
      <c r="G246" s="162">
        <v>2.7211215E-2</v>
      </c>
      <c r="H246" s="162">
        <v>2.7446051999999999E-2</v>
      </c>
      <c r="I246" s="162">
        <v>2.7629668999999999E-2</v>
      </c>
      <c r="J246" s="162">
        <v>2.7777464000000002E-2</v>
      </c>
      <c r="K246" s="162">
        <v>2.7899369E-2</v>
      </c>
      <c r="L246" s="162">
        <v>2.8002011E-2</v>
      </c>
      <c r="M246" s="162">
        <v>2.8089952000000001E-2</v>
      </c>
      <c r="N246" s="162">
        <v>2.8166411999999998E-2</v>
      </c>
      <c r="O246" s="162">
        <v>2.8233727E-2</v>
      </c>
      <c r="P246" s="162">
        <v>2.8293624E-2</v>
      </c>
      <c r="Q246" s="162">
        <v>2.8347410999999999E-2</v>
      </c>
      <c r="R246" s="162">
        <v>2.8396093000000001E-2</v>
      </c>
      <c r="S246" s="162">
        <v>2.8440456999999999E-2</v>
      </c>
      <c r="T246" s="162">
        <v>2.8481128000000001E-2</v>
      </c>
      <c r="U246" s="162">
        <v>2.8518609E-2</v>
      </c>
      <c r="V246" s="162">
        <v>2.8553311000000001E-2</v>
      </c>
      <c r="W246" s="162">
        <v>2.8585571000000001E-2</v>
      </c>
      <c r="X246" s="162">
        <v>2.8615669999999999E-2</v>
      </c>
      <c r="Y246" s="162">
        <v>2.8643846000000001E-2</v>
      </c>
      <c r="Z246" s="162">
        <v>2.8670298E-2</v>
      </c>
      <c r="AA246" s="162">
        <v>2.8695196999999999E-2</v>
      </c>
      <c r="AB246" s="162">
        <v>2.8718690000000002E-2</v>
      </c>
      <c r="AC246" s="162">
        <v>2.8740906E-2</v>
      </c>
      <c r="AD246" s="162">
        <v>2.8761954999999999E-2</v>
      </c>
      <c r="AE246" s="162">
        <v>2.8781933999999999E-2</v>
      </c>
    </row>
    <row r="247" spans="1:31" ht="15" x14ac:dyDescent="0.25">
      <c r="A247" s="169">
        <v>37288</v>
      </c>
      <c r="B247" s="162">
        <v>2.1457897E-2</v>
      </c>
      <c r="C247" s="162">
        <v>2.3711401E-2</v>
      </c>
      <c r="D247" s="162">
        <v>2.4819609999999999E-2</v>
      </c>
      <c r="E247" s="162">
        <v>2.5508665999999999E-2</v>
      </c>
      <c r="F247" s="162">
        <v>2.5982419999999999E-2</v>
      </c>
      <c r="G247" s="162">
        <v>2.6329003E-2</v>
      </c>
      <c r="H247" s="162">
        <v>2.6594528999999999E-2</v>
      </c>
      <c r="I247" s="162">
        <v>2.6805598E-2</v>
      </c>
      <c r="J247" s="162">
        <v>2.6978523000000001E-2</v>
      </c>
      <c r="K247" s="162">
        <v>2.7123768999999999E-2</v>
      </c>
      <c r="L247" s="162">
        <v>2.7248300999999999E-2</v>
      </c>
      <c r="M247" s="162">
        <v>2.7356907E-2</v>
      </c>
      <c r="N247" s="162">
        <v>2.7452971999999999E-2</v>
      </c>
      <c r="O247" s="162">
        <v>2.7538950999999999E-2</v>
      </c>
      <c r="P247" s="162">
        <v>2.7616666000000002E-2</v>
      </c>
      <c r="Q247" s="162">
        <v>2.7687499000000001E-2</v>
      </c>
      <c r="R247" s="162">
        <v>2.7752518E-2</v>
      </c>
      <c r="S247" s="162">
        <v>2.781256E-2</v>
      </c>
      <c r="T247" s="162">
        <v>2.7868295000000001E-2</v>
      </c>
      <c r="U247" s="162">
        <v>2.7920265E-2</v>
      </c>
      <c r="V247" s="162">
        <v>2.7968914000000001E-2</v>
      </c>
      <c r="W247" s="162">
        <v>2.8014609999999999E-2</v>
      </c>
      <c r="X247" s="162">
        <v>2.8057661000000001E-2</v>
      </c>
      <c r="Y247" s="162">
        <v>2.8098327999999999E-2</v>
      </c>
      <c r="Z247" s="162">
        <v>2.8136835999999998E-2</v>
      </c>
      <c r="AA247" s="162">
        <v>2.8173375000000001E-2</v>
      </c>
      <c r="AB247" s="162">
        <v>2.8208112E-2</v>
      </c>
      <c r="AC247" s="162">
        <v>2.8241193000000001E-2</v>
      </c>
      <c r="AD247" s="162">
        <v>2.8272744999999998E-2</v>
      </c>
      <c r="AE247" s="162">
        <v>2.8302882000000001E-2</v>
      </c>
    </row>
    <row r="248" spans="1:31" ht="15" x14ac:dyDescent="0.25">
      <c r="A248" s="169">
        <v>37316</v>
      </c>
      <c r="B248" s="162">
        <v>2.013877E-2</v>
      </c>
      <c r="C248" s="162">
        <v>2.3076717E-2</v>
      </c>
      <c r="D248" s="162">
        <v>2.4421279000000001E-2</v>
      </c>
      <c r="E248" s="162">
        <v>2.5227656000000001E-2</v>
      </c>
      <c r="F248" s="162">
        <v>2.5771038999999999E-2</v>
      </c>
      <c r="G248" s="162">
        <v>2.6163433E-2</v>
      </c>
      <c r="H248" s="162">
        <v>2.6461189E-2</v>
      </c>
      <c r="I248" s="162">
        <v>2.6696021E-2</v>
      </c>
      <c r="J248" s="162">
        <v>2.6887086000000001E-2</v>
      </c>
      <c r="K248" s="162">
        <v>2.7046550999999999E-2</v>
      </c>
      <c r="L248" s="162">
        <v>2.7182464999999999E-2</v>
      </c>
      <c r="M248" s="162">
        <v>2.7300339E-2</v>
      </c>
      <c r="N248" s="162">
        <v>2.7404056E-2</v>
      </c>
      <c r="O248" s="162">
        <v>2.7496426000000001E-2</v>
      </c>
      <c r="P248" s="162">
        <v>2.7579533E-2</v>
      </c>
      <c r="Q248" s="162">
        <v>2.7654952999999999E-2</v>
      </c>
      <c r="R248" s="162">
        <v>2.7723903000000001E-2</v>
      </c>
      <c r="S248" s="162">
        <v>2.7787335999999999E-2</v>
      </c>
      <c r="T248" s="162">
        <v>2.7846012E-2</v>
      </c>
      <c r="U248" s="162">
        <v>2.7900545999999998E-2</v>
      </c>
      <c r="V248" s="162">
        <v>2.7951437999999999E-2</v>
      </c>
      <c r="W248" s="162">
        <v>2.7999105999999999E-2</v>
      </c>
      <c r="X248" s="162">
        <v>2.8043895999999999E-2</v>
      </c>
      <c r="Y248" s="162">
        <v>2.8086103000000001E-2</v>
      </c>
      <c r="Z248" s="162">
        <v>2.8125975000000001E-2</v>
      </c>
      <c r="AA248" s="162">
        <v>2.8163727999999999E-2</v>
      </c>
      <c r="AB248" s="162">
        <v>2.8199548000000001E-2</v>
      </c>
      <c r="AC248" s="162">
        <v>2.8233596E-2</v>
      </c>
      <c r="AD248" s="162">
        <v>2.8266013999999999E-2</v>
      </c>
      <c r="AE248" s="162">
        <v>2.8296926999999999E-2</v>
      </c>
    </row>
    <row r="249" spans="1:31" ht="15" x14ac:dyDescent="0.25">
      <c r="A249" s="169">
        <v>37347</v>
      </c>
      <c r="B249" s="162">
        <v>2.5878315999999998E-2</v>
      </c>
      <c r="C249" s="162">
        <v>2.7110517000000001E-2</v>
      </c>
      <c r="D249" s="162">
        <v>2.7893879E-2</v>
      </c>
      <c r="E249" s="162">
        <v>2.8414272000000001E-2</v>
      </c>
      <c r="F249" s="162">
        <v>2.8771122999999999E-2</v>
      </c>
      <c r="G249" s="162">
        <v>2.9022897999999998E-2</v>
      </c>
      <c r="H249" s="162">
        <v>2.9205163999999999E-2</v>
      </c>
      <c r="I249" s="162">
        <v>2.9340147E-2</v>
      </c>
      <c r="J249" s="162">
        <v>2.9442089000000001E-2</v>
      </c>
      <c r="K249" s="162">
        <v>2.9520356000000001E-2</v>
      </c>
      <c r="L249" s="162">
        <v>2.9581262000000001E-2</v>
      </c>
      <c r="M249" s="162">
        <v>2.9629169E-2</v>
      </c>
      <c r="N249" s="162">
        <v>2.9667160000000001E-2</v>
      </c>
      <c r="O249" s="162">
        <v>2.9697459999999998E-2</v>
      </c>
      <c r="P249" s="162">
        <v>2.9721711000000001E-2</v>
      </c>
      <c r="Q249" s="162">
        <v>2.9741145E-2</v>
      </c>
      <c r="R249" s="162">
        <v>2.9756699000000001E-2</v>
      </c>
      <c r="S249" s="162">
        <v>2.9769103000000002E-2</v>
      </c>
      <c r="T249" s="162">
        <v>2.9778926000000001E-2</v>
      </c>
      <c r="U249" s="162">
        <v>2.9786620999999999E-2</v>
      </c>
      <c r="V249" s="162">
        <v>2.9792551E-2</v>
      </c>
      <c r="W249" s="162">
        <v>2.9797011000000002E-2</v>
      </c>
      <c r="X249" s="162">
        <v>2.9800242000000001E-2</v>
      </c>
      <c r="Y249" s="162">
        <v>2.9802439E-2</v>
      </c>
      <c r="Z249" s="162">
        <v>2.9803768000000001E-2</v>
      </c>
      <c r="AA249" s="162">
        <v>2.9804365999999999E-2</v>
      </c>
      <c r="AB249" s="162">
        <v>2.9804344999999999E-2</v>
      </c>
      <c r="AC249" s="162">
        <v>2.9803803E-2</v>
      </c>
      <c r="AD249" s="162">
        <v>2.9802822E-2</v>
      </c>
      <c r="AE249" s="162">
        <v>2.9801469000000001E-2</v>
      </c>
    </row>
    <row r="250" spans="1:31" ht="15" x14ac:dyDescent="0.25">
      <c r="A250" s="169">
        <v>37377</v>
      </c>
      <c r="B250" s="162">
        <v>2.6186536E-2</v>
      </c>
      <c r="C250" s="162">
        <v>2.6334649000000002E-2</v>
      </c>
      <c r="D250" s="162">
        <v>2.6707043E-2</v>
      </c>
      <c r="E250" s="162">
        <v>2.7023274999999999E-2</v>
      </c>
      <c r="F250" s="162">
        <v>2.7269470000000001E-2</v>
      </c>
      <c r="G250" s="162">
        <v>2.746111E-2</v>
      </c>
      <c r="H250" s="162">
        <v>2.7613255999999999E-2</v>
      </c>
      <c r="I250" s="162">
        <v>2.7737016999999999E-2</v>
      </c>
      <c r="J250" s="162">
        <v>2.7840111000000001E-2</v>
      </c>
      <c r="K250" s="162">
        <v>2.7927848000000002E-2</v>
      </c>
      <c r="L250" s="162">
        <v>2.8003910999999999E-2</v>
      </c>
      <c r="M250" s="162">
        <v>2.8070896000000001E-2</v>
      </c>
      <c r="N250" s="162">
        <v>2.8130670999999999E-2</v>
      </c>
      <c r="O250" s="162">
        <v>2.8184601E-2</v>
      </c>
      <c r="P250" s="162">
        <v>2.8233708999999999E-2</v>
      </c>
      <c r="Q250" s="162">
        <v>2.8278773E-2</v>
      </c>
      <c r="R250" s="162">
        <v>2.8320398E-2</v>
      </c>
      <c r="S250" s="162">
        <v>2.8359059999999998E-2</v>
      </c>
      <c r="T250" s="162">
        <v>2.8395140999999999E-2</v>
      </c>
      <c r="U250" s="162">
        <v>2.8428951000000001E-2</v>
      </c>
      <c r="V250" s="162">
        <v>2.8460744E-2</v>
      </c>
      <c r="W250" s="162">
        <v>2.8490733000000001E-2</v>
      </c>
      <c r="X250" s="162">
        <v>2.8519097E-2</v>
      </c>
      <c r="Y250" s="162">
        <v>2.8545986999999998E-2</v>
      </c>
      <c r="Z250" s="162">
        <v>2.8571533999999999E-2</v>
      </c>
      <c r="AA250" s="162">
        <v>2.8595850999999999E-2</v>
      </c>
      <c r="AB250" s="162">
        <v>2.8619035000000001E-2</v>
      </c>
      <c r="AC250" s="162">
        <v>2.8641172999999999E-2</v>
      </c>
      <c r="AD250" s="162">
        <v>2.8662341000000001E-2</v>
      </c>
      <c r="AE250" s="162">
        <v>2.8682605999999999E-2</v>
      </c>
    </row>
    <row r="251" spans="1:31" ht="15" x14ac:dyDescent="0.25">
      <c r="A251" s="169">
        <v>37408</v>
      </c>
      <c r="B251" s="162">
        <v>2.3419254E-2</v>
      </c>
      <c r="C251" s="162">
        <v>2.4701876000000001E-2</v>
      </c>
      <c r="D251" s="162">
        <v>2.5471978999999999E-2</v>
      </c>
      <c r="E251" s="162">
        <v>2.5991640999999999E-2</v>
      </c>
      <c r="F251" s="162">
        <v>2.6363852E-2</v>
      </c>
      <c r="G251" s="162">
        <v>2.6642893000000001E-2</v>
      </c>
      <c r="H251" s="162">
        <v>2.6860330000000002E-2</v>
      </c>
      <c r="I251" s="162">
        <v>2.7035474E-2</v>
      </c>
      <c r="J251" s="162">
        <v>2.7180584000000001E-2</v>
      </c>
      <c r="K251" s="162">
        <v>2.7303686000000001E-2</v>
      </c>
      <c r="L251" s="162">
        <v>2.7410196000000001E-2</v>
      </c>
      <c r="M251" s="162">
        <v>2.7503865999999998E-2</v>
      </c>
      <c r="N251" s="162">
        <v>2.7587365999999999E-2</v>
      </c>
      <c r="O251" s="162">
        <v>2.7662638E-2</v>
      </c>
      <c r="P251" s="162">
        <v>2.773113E-2</v>
      </c>
      <c r="Q251" s="162">
        <v>2.7793943000000002E-2</v>
      </c>
      <c r="R251" s="162">
        <v>2.7851929000000001E-2</v>
      </c>
      <c r="S251" s="162">
        <v>2.7905760000000002E-2</v>
      </c>
      <c r="T251" s="162">
        <v>2.7955972999999999E-2</v>
      </c>
      <c r="U251" s="162">
        <v>2.8003006E-2</v>
      </c>
      <c r="V251" s="162">
        <v>2.8047216E-2</v>
      </c>
      <c r="W251" s="162">
        <v>2.8088901999999999E-2</v>
      </c>
      <c r="X251" s="162">
        <v>2.8128316E-2</v>
      </c>
      <c r="Y251" s="162">
        <v>2.8165671E-2</v>
      </c>
      <c r="Z251" s="162">
        <v>2.8201150000000001E-2</v>
      </c>
      <c r="AA251" s="162">
        <v>2.8234911000000001E-2</v>
      </c>
      <c r="AB251" s="162">
        <v>2.8267091000000001E-2</v>
      </c>
      <c r="AC251" s="162">
        <v>2.8297813000000002E-2</v>
      </c>
      <c r="AD251" s="162">
        <v>2.8327182999999999E-2</v>
      </c>
      <c r="AE251" s="162">
        <v>2.8355294E-2</v>
      </c>
    </row>
    <row r="252" spans="1:31" ht="15" x14ac:dyDescent="0.25">
      <c r="A252" s="169">
        <v>37438</v>
      </c>
      <c r="B252" s="162">
        <v>2.3480991999999999E-2</v>
      </c>
      <c r="C252" s="162">
        <v>2.4244786000000001E-2</v>
      </c>
      <c r="D252" s="162">
        <v>2.4820696999999999E-2</v>
      </c>
      <c r="E252" s="162">
        <v>2.5245335000000001E-2</v>
      </c>
      <c r="F252" s="162">
        <v>2.5567135000000001E-2</v>
      </c>
      <c r="G252" s="162">
        <v>2.5819768E-2</v>
      </c>
      <c r="H252" s="162">
        <v>2.6025004000000001E-2</v>
      </c>
      <c r="I252" s="162">
        <v>2.6196859999999999E-2</v>
      </c>
      <c r="J252" s="162">
        <v>2.6344487999999999E-2</v>
      </c>
      <c r="K252" s="162">
        <v>2.6473990999999999E-2</v>
      </c>
      <c r="L252" s="162">
        <v>2.6589535000000001E-2</v>
      </c>
      <c r="M252" s="162">
        <v>2.6694038E-2</v>
      </c>
      <c r="N252" s="162">
        <v>2.6789593E-2</v>
      </c>
      <c r="O252" s="162">
        <v>2.6877738000000002E-2</v>
      </c>
      <c r="P252" s="162">
        <v>2.6959629999999998E-2</v>
      </c>
      <c r="Q252" s="162">
        <v>2.7036154999999999E-2</v>
      </c>
      <c r="R252" s="162">
        <v>2.7108009999999998E-2</v>
      </c>
      <c r="S252" s="162">
        <v>2.7175748E-2</v>
      </c>
      <c r="T252" s="162">
        <v>2.7239821000000001E-2</v>
      </c>
      <c r="U252" s="162">
        <v>2.7300597999999999E-2</v>
      </c>
      <c r="V252" s="162">
        <v>2.7358389E-2</v>
      </c>
      <c r="W252" s="162">
        <v>2.7413455E-2</v>
      </c>
      <c r="X252" s="162">
        <v>2.7466019000000001E-2</v>
      </c>
      <c r="Y252" s="162">
        <v>2.7516275999999999E-2</v>
      </c>
      <c r="Z252" s="162">
        <v>2.7564392E-2</v>
      </c>
      <c r="AA252" s="162">
        <v>2.7610518000000001E-2</v>
      </c>
      <c r="AB252" s="162">
        <v>2.7654784000000002E-2</v>
      </c>
      <c r="AC252" s="162">
        <v>2.7697308E-2</v>
      </c>
      <c r="AD252" s="162">
        <v>2.7738195E-2</v>
      </c>
      <c r="AE252" s="162">
        <v>2.777754E-2</v>
      </c>
    </row>
    <row r="253" spans="1:31" ht="15" x14ac:dyDescent="0.25">
      <c r="A253" s="169">
        <v>37469</v>
      </c>
      <c r="B253" s="162">
        <v>2.1314545000000001E-2</v>
      </c>
      <c r="C253" s="162">
        <v>2.1833712000000002E-2</v>
      </c>
      <c r="D253" s="162">
        <v>2.2260829999999999E-2</v>
      </c>
      <c r="E253" s="162">
        <v>2.2607885000000001E-2</v>
      </c>
      <c r="F253" s="162">
        <v>2.2898134000000001E-2</v>
      </c>
      <c r="G253" s="162">
        <v>2.3148564999999999E-2</v>
      </c>
      <c r="H253" s="162">
        <v>2.3370393999999999E-2</v>
      </c>
      <c r="I253" s="162">
        <v>2.357095E-2</v>
      </c>
      <c r="J253" s="162">
        <v>2.3755089E-2</v>
      </c>
      <c r="K253" s="162">
        <v>2.3926105E-2</v>
      </c>
      <c r="L253" s="162">
        <v>2.4086290999999999E-2</v>
      </c>
      <c r="M253" s="162">
        <v>2.4237293E-2</v>
      </c>
      <c r="N253" s="162">
        <v>2.4380328999999999E-2</v>
      </c>
      <c r="O253" s="162">
        <v>2.4516323E-2</v>
      </c>
      <c r="P253" s="162">
        <v>2.4645998999999998E-2</v>
      </c>
      <c r="Q253" s="162">
        <v>2.4769934E-2</v>
      </c>
      <c r="R253" s="162">
        <v>2.4888605000000001E-2</v>
      </c>
      <c r="S253" s="162">
        <v>2.5002409E-2</v>
      </c>
      <c r="T253" s="162">
        <v>2.5111685000000002E-2</v>
      </c>
      <c r="U253" s="162">
        <v>2.5216725999999998E-2</v>
      </c>
      <c r="V253" s="162">
        <v>2.531779E-2</v>
      </c>
      <c r="W253" s="162">
        <v>2.5415105E-2</v>
      </c>
      <c r="X253" s="162">
        <v>2.5508877999999999E-2</v>
      </c>
      <c r="Y253" s="162">
        <v>2.5599294000000002E-2</v>
      </c>
      <c r="Z253" s="162">
        <v>2.5686522E-2</v>
      </c>
      <c r="AA253" s="162">
        <v>2.5770719000000001E-2</v>
      </c>
      <c r="AB253" s="162">
        <v>2.5852028999999999E-2</v>
      </c>
      <c r="AC253" s="162">
        <v>2.5930584E-2</v>
      </c>
      <c r="AD253" s="162">
        <v>2.6006509000000001E-2</v>
      </c>
      <c r="AE253" s="162">
        <v>2.6079920999999999E-2</v>
      </c>
    </row>
    <row r="254" spans="1:31" ht="15" x14ac:dyDescent="0.25">
      <c r="A254" s="169">
        <v>37500</v>
      </c>
      <c r="B254" s="162">
        <v>2.0411286000000001E-2</v>
      </c>
      <c r="C254" s="162">
        <v>2.0435106000000001E-2</v>
      </c>
      <c r="D254" s="162">
        <v>2.0647909999999998E-2</v>
      </c>
      <c r="E254" s="162">
        <v>2.0886663E-2</v>
      </c>
      <c r="F254" s="162">
        <v>2.1123063000000001E-2</v>
      </c>
      <c r="G254" s="162">
        <v>2.1351175E-2</v>
      </c>
      <c r="H254" s="162">
        <v>2.1570061000000001E-2</v>
      </c>
      <c r="I254" s="162">
        <v>2.1780006000000001E-2</v>
      </c>
      <c r="J254" s="162">
        <v>2.1981555E-2</v>
      </c>
      <c r="K254" s="162">
        <v>2.2175256000000001E-2</v>
      </c>
      <c r="L254" s="162">
        <v>2.2361599999999999E-2</v>
      </c>
      <c r="M254" s="162">
        <v>2.2541017E-2</v>
      </c>
      <c r="N254" s="162">
        <v>2.2713882000000001E-2</v>
      </c>
      <c r="O254" s="162">
        <v>2.2880531999999999E-2</v>
      </c>
      <c r="P254" s="162">
        <v>2.3041267000000001E-2</v>
      </c>
      <c r="Q254" s="162">
        <v>2.3196363000000001E-2</v>
      </c>
      <c r="R254" s="162">
        <v>2.3346072999999998E-2</v>
      </c>
      <c r="S254" s="162">
        <v>2.3490634E-2</v>
      </c>
      <c r="T254" s="162">
        <v>2.3630264000000002E-2</v>
      </c>
      <c r="U254" s="162">
        <v>2.3765172000000001E-2</v>
      </c>
      <c r="V254" s="162">
        <v>2.3895553E-2</v>
      </c>
      <c r="W254" s="162">
        <v>2.4021589999999999E-2</v>
      </c>
      <c r="X254" s="162">
        <v>2.4143458999999999E-2</v>
      </c>
      <c r="Y254" s="162">
        <v>2.4261326999999999E-2</v>
      </c>
      <c r="Z254" s="162">
        <v>2.4375351999999999E-2</v>
      </c>
      <c r="AA254" s="162">
        <v>2.4485683000000001E-2</v>
      </c>
      <c r="AB254" s="162">
        <v>2.4592466E-2</v>
      </c>
      <c r="AC254" s="162">
        <v>2.4695838000000001E-2</v>
      </c>
      <c r="AD254" s="162">
        <v>2.4795929000000001E-2</v>
      </c>
      <c r="AE254" s="162">
        <v>2.4892865E-2</v>
      </c>
    </row>
    <row r="255" spans="1:31" ht="15" x14ac:dyDescent="0.25">
      <c r="A255" s="169">
        <v>37530</v>
      </c>
      <c r="B255" s="162">
        <v>2.0053377000000001E-2</v>
      </c>
      <c r="C255" s="162">
        <v>1.9701916999999999E-2</v>
      </c>
      <c r="D255" s="162">
        <v>1.9769583E-2</v>
      </c>
      <c r="E255" s="162">
        <v>1.9938461000000001E-2</v>
      </c>
      <c r="F255" s="162">
        <v>2.0140465999999999E-2</v>
      </c>
      <c r="G255" s="162">
        <v>2.0353772999999999E-2</v>
      </c>
      <c r="H255" s="162">
        <v>2.0569575999999999E-2</v>
      </c>
      <c r="I255" s="162">
        <v>2.078379E-2</v>
      </c>
      <c r="J255" s="162">
        <v>2.0994357000000002E-2</v>
      </c>
      <c r="K255" s="162">
        <v>2.1200192E-2</v>
      </c>
      <c r="L255" s="162">
        <v>2.1400723E-2</v>
      </c>
      <c r="M255" s="162">
        <v>2.1595667999999998E-2</v>
      </c>
      <c r="N255" s="162">
        <v>2.1784912999999999E-2</v>
      </c>
      <c r="O255" s="162">
        <v>2.1968451E-2</v>
      </c>
      <c r="P255" s="162">
        <v>2.2146336999999999E-2</v>
      </c>
      <c r="Q255" s="162">
        <v>2.2318668999999999E-2</v>
      </c>
      <c r="R255" s="162">
        <v>2.2485572999999998E-2</v>
      </c>
      <c r="S255" s="162">
        <v>2.2647187999999999E-2</v>
      </c>
      <c r="T255" s="162">
        <v>2.2803666E-2</v>
      </c>
      <c r="U255" s="162">
        <v>2.2955162000000001E-2</v>
      </c>
      <c r="V255" s="162">
        <v>2.3101835000000001E-2</v>
      </c>
      <c r="W255" s="162">
        <v>2.3243842000000001E-2</v>
      </c>
      <c r="X255" s="162">
        <v>2.3381341E-2</v>
      </c>
      <c r="Y255" s="162">
        <v>2.3514485000000002E-2</v>
      </c>
      <c r="Z255" s="162">
        <v>2.3643425999999999E-2</v>
      </c>
      <c r="AA255" s="162">
        <v>2.3768310000000001E-2</v>
      </c>
      <c r="AB255" s="162">
        <v>2.3889280999999998E-2</v>
      </c>
      <c r="AC255" s="162">
        <v>2.4006478000000001E-2</v>
      </c>
      <c r="AD255" s="162">
        <v>2.4120035000000001E-2</v>
      </c>
      <c r="AE255" s="162">
        <v>2.4230082E-2</v>
      </c>
    </row>
    <row r="256" spans="1:31" ht="15" x14ac:dyDescent="0.25">
      <c r="A256" s="169">
        <v>37561</v>
      </c>
      <c r="B256" s="162">
        <v>2.0305948000000001E-2</v>
      </c>
      <c r="C256" s="162">
        <v>2.0151150999999999E-2</v>
      </c>
      <c r="D256" s="162">
        <v>2.0341939E-2</v>
      </c>
      <c r="E256" s="162">
        <v>2.0586402E-2</v>
      </c>
      <c r="F256" s="162">
        <v>2.0833957E-2</v>
      </c>
      <c r="G256" s="162">
        <v>2.1073596E-2</v>
      </c>
      <c r="H256" s="162">
        <v>2.1303202E-2</v>
      </c>
      <c r="I256" s="162">
        <v>2.1522893000000001E-2</v>
      </c>
      <c r="J256" s="162">
        <v>2.1733307E-2</v>
      </c>
      <c r="K256" s="162">
        <v>2.1935126999999999E-2</v>
      </c>
      <c r="L256" s="162">
        <v>2.2128968999999998E-2</v>
      </c>
      <c r="M256" s="162">
        <v>2.2315360999999999E-2</v>
      </c>
      <c r="N256" s="162">
        <v>2.2494758E-2</v>
      </c>
      <c r="O256" s="162">
        <v>2.2667557000000001E-2</v>
      </c>
      <c r="P256" s="162">
        <v>2.2834105E-2</v>
      </c>
      <c r="Q256" s="162">
        <v>2.2994717000000001E-2</v>
      </c>
      <c r="R256" s="162">
        <v>2.3149675000000002E-2</v>
      </c>
      <c r="S256" s="162">
        <v>2.3299240999999998E-2</v>
      </c>
      <c r="T256" s="162">
        <v>2.3443656E-2</v>
      </c>
      <c r="U256" s="162">
        <v>2.3583142000000001E-2</v>
      </c>
      <c r="V256" s="162">
        <v>2.3717912000000001E-2</v>
      </c>
      <c r="W256" s="162">
        <v>2.3848162999999999E-2</v>
      </c>
      <c r="X256" s="162">
        <v>2.3974079999999998E-2</v>
      </c>
      <c r="Y256" s="162">
        <v>2.409584E-2</v>
      </c>
      <c r="Z256" s="162">
        <v>2.4213611999999999E-2</v>
      </c>
      <c r="AA256" s="162">
        <v>2.4327552999999998E-2</v>
      </c>
      <c r="AB256" s="162">
        <v>2.4437815000000002E-2</v>
      </c>
      <c r="AC256" s="162">
        <v>2.4544541999999999E-2</v>
      </c>
      <c r="AD256" s="162">
        <v>2.4647870999999998E-2</v>
      </c>
      <c r="AE256" s="162">
        <v>2.4747933E-2</v>
      </c>
    </row>
    <row r="257" spans="1:31" ht="15" x14ac:dyDescent="0.25">
      <c r="A257" s="169">
        <v>37591</v>
      </c>
      <c r="B257" s="162">
        <v>1.9511579000000001E-2</v>
      </c>
      <c r="C257" s="162">
        <v>2.0459363000000001E-2</v>
      </c>
      <c r="D257" s="162">
        <v>2.1109896E-2</v>
      </c>
      <c r="E257" s="162">
        <v>2.1600312E-2</v>
      </c>
      <c r="F257" s="162">
        <v>2.1991384999999999E-2</v>
      </c>
      <c r="G257" s="162">
        <v>2.2317032000000001E-2</v>
      </c>
      <c r="H257" s="162">
        <v>2.2597550000000001E-2</v>
      </c>
      <c r="I257" s="162">
        <v>2.2845588999999999E-2</v>
      </c>
      <c r="J257" s="162">
        <v>2.3069296999999999E-2</v>
      </c>
      <c r="K257" s="162">
        <v>2.3274091E-2</v>
      </c>
      <c r="L257" s="162">
        <v>2.3463687E-2</v>
      </c>
      <c r="M257" s="162">
        <v>2.3640712000000001E-2</v>
      </c>
      <c r="N257" s="162">
        <v>2.3807076E-2</v>
      </c>
      <c r="O257" s="162">
        <v>2.3964213000000002E-2</v>
      </c>
      <c r="P257" s="162">
        <v>2.4113220000000001E-2</v>
      </c>
      <c r="Q257" s="162">
        <v>2.4254965E-2</v>
      </c>
      <c r="R257" s="162">
        <v>2.4390144999999998E-2</v>
      </c>
      <c r="S257" s="162">
        <v>2.4519333000000001E-2</v>
      </c>
      <c r="T257" s="162">
        <v>2.4643009E-2</v>
      </c>
      <c r="U257" s="162">
        <v>2.4761581000000001E-2</v>
      </c>
      <c r="V257" s="162">
        <v>2.4875400999999998E-2</v>
      </c>
      <c r="W257" s="162">
        <v>2.4984777E-2</v>
      </c>
      <c r="X257" s="162">
        <v>2.5089981000000001E-2</v>
      </c>
      <c r="Y257" s="162">
        <v>2.5191255999999999E-2</v>
      </c>
      <c r="Z257" s="162">
        <v>2.5288819000000001E-2</v>
      </c>
      <c r="AA257" s="162">
        <v>2.5382869999999998E-2</v>
      </c>
      <c r="AB257" s="162">
        <v>2.5473589000000001E-2</v>
      </c>
      <c r="AC257" s="162">
        <v>2.5561140999999999E-2</v>
      </c>
      <c r="AD257" s="162">
        <v>2.5645681E-2</v>
      </c>
      <c r="AE257" s="162">
        <v>2.572735E-2</v>
      </c>
    </row>
    <row r="258" spans="1:31" ht="15" x14ac:dyDescent="0.25">
      <c r="A258" s="169">
        <v>37622</v>
      </c>
      <c r="B258" s="162">
        <v>2.0790118E-2</v>
      </c>
      <c r="C258" s="162">
        <v>2.0717663000000001E-2</v>
      </c>
      <c r="D258" s="162">
        <v>2.0920330000000001E-2</v>
      </c>
      <c r="E258" s="162">
        <v>2.1160522000000001E-2</v>
      </c>
      <c r="F258" s="162">
        <v>2.1398604000000002E-2</v>
      </c>
      <c r="G258" s="162">
        <v>2.1626823999999999E-2</v>
      </c>
      <c r="H258" s="162">
        <v>2.1844278000000002E-2</v>
      </c>
      <c r="I258" s="162">
        <v>2.2051610999999999E-2</v>
      </c>
      <c r="J258" s="162">
        <v>2.2249710999999998E-2</v>
      </c>
      <c r="K258" s="162">
        <v>2.2439394000000001E-2</v>
      </c>
      <c r="L258" s="162">
        <v>2.2621342999999999E-2</v>
      </c>
      <c r="M258" s="162">
        <v>2.2796126E-2</v>
      </c>
      <c r="N258" s="162">
        <v>2.296422E-2</v>
      </c>
      <c r="O258" s="162">
        <v>2.3126029999999999E-2</v>
      </c>
      <c r="P258" s="162">
        <v>2.3281909E-2</v>
      </c>
      <c r="Q258" s="162">
        <v>2.3432168E-2</v>
      </c>
      <c r="R258" s="162">
        <v>2.3577087E-2</v>
      </c>
      <c r="S258" s="162">
        <v>2.3716922000000001E-2</v>
      </c>
      <c r="T258" s="162">
        <v>2.3851905999999999E-2</v>
      </c>
      <c r="U258" s="162">
        <v>2.3982256E-2</v>
      </c>
      <c r="V258" s="162">
        <v>2.4108174E-2</v>
      </c>
      <c r="W258" s="162">
        <v>2.4229849000000001E-2</v>
      </c>
      <c r="X258" s="162">
        <v>2.4347457999999999E-2</v>
      </c>
      <c r="Y258" s="162">
        <v>2.4461171E-2</v>
      </c>
      <c r="Z258" s="162">
        <v>2.4571145999999999E-2</v>
      </c>
      <c r="AA258" s="162">
        <v>2.4677533000000001E-2</v>
      </c>
      <c r="AB258" s="162">
        <v>2.4780475E-2</v>
      </c>
      <c r="AC258" s="162">
        <v>2.4880108000000001E-2</v>
      </c>
      <c r="AD258" s="162">
        <v>2.4976562000000001E-2</v>
      </c>
      <c r="AE258" s="162">
        <v>2.5069961000000002E-2</v>
      </c>
    </row>
    <row r="259" spans="1:31" ht="15" x14ac:dyDescent="0.25">
      <c r="A259" s="169">
        <v>37653</v>
      </c>
      <c r="B259" s="162">
        <v>2.1065381000000001E-2</v>
      </c>
      <c r="C259" s="162">
        <v>2.0847825E-2</v>
      </c>
      <c r="D259" s="162">
        <v>2.1001459E-2</v>
      </c>
      <c r="E259" s="162">
        <v>2.1217709000000001E-2</v>
      </c>
      <c r="F259" s="162">
        <v>2.1441728E-2</v>
      </c>
      <c r="G259" s="162">
        <v>2.1660749999999999E-2</v>
      </c>
      <c r="H259" s="162">
        <v>2.1871752000000001E-2</v>
      </c>
      <c r="I259" s="162">
        <v>2.2074333000000002E-2</v>
      </c>
      <c r="J259" s="162">
        <v>2.2268804999999999E-2</v>
      </c>
      <c r="K259" s="162">
        <v>2.2455640999999998E-2</v>
      </c>
      <c r="L259" s="162">
        <v>2.2635308999999999E-2</v>
      </c>
      <c r="M259" s="162">
        <v>2.2808231000000002E-2</v>
      </c>
      <c r="N259" s="162">
        <v>2.2974786000000001E-2</v>
      </c>
      <c r="O259" s="162">
        <v>2.3135308E-2</v>
      </c>
      <c r="P259" s="162">
        <v>2.3290096999999999E-2</v>
      </c>
      <c r="Q259" s="162">
        <v>2.3439425999999999E-2</v>
      </c>
      <c r="R259" s="162">
        <v>2.3583547E-2</v>
      </c>
      <c r="S259" s="162">
        <v>2.3722691000000001E-2</v>
      </c>
      <c r="T259" s="162">
        <v>2.3857073999999999E-2</v>
      </c>
      <c r="U259" s="162">
        <v>2.3986898999999999E-2</v>
      </c>
      <c r="V259" s="162">
        <v>2.4112354999999999E-2</v>
      </c>
      <c r="W259" s="162">
        <v>2.4233622999999999E-2</v>
      </c>
      <c r="X259" s="162">
        <v>2.4350871999999999E-2</v>
      </c>
      <c r="Y259" s="162">
        <v>2.4464264999999999E-2</v>
      </c>
      <c r="Z259" s="162">
        <v>2.4573955000000001E-2</v>
      </c>
      <c r="AA259" s="162">
        <v>2.4680087E-2</v>
      </c>
      <c r="AB259" s="162">
        <v>2.4782801E-2</v>
      </c>
      <c r="AC259" s="162">
        <v>2.4882228999999999E-2</v>
      </c>
      <c r="AD259" s="162">
        <v>2.4978499000000001E-2</v>
      </c>
      <c r="AE259" s="162">
        <v>2.5071731E-2</v>
      </c>
    </row>
    <row r="260" spans="1:31" ht="15" x14ac:dyDescent="0.25">
      <c r="A260" s="169">
        <v>37681</v>
      </c>
      <c r="B260" s="162">
        <v>1.903343E-2</v>
      </c>
      <c r="C260" s="162">
        <v>1.8973156000000001E-2</v>
      </c>
      <c r="D260" s="162">
        <v>1.9148538E-2</v>
      </c>
      <c r="E260" s="162">
        <v>1.9376421000000001E-2</v>
      </c>
      <c r="F260" s="162">
        <v>1.9617849999999999E-2</v>
      </c>
      <c r="G260" s="162">
        <v>1.9860683000000001E-2</v>
      </c>
      <c r="H260" s="162">
        <v>2.0100236E-2</v>
      </c>
      <c r="I260" s="162">
        <v>2.0334477E-2</v>
      </c>
      <c r="J260" s="162">
        <v>2.0562486000000001E-2</v>
      </c>
      <c r="K260" s="162">
        <v>2.0783863999999999E-2</v>
      </c>
      <c r="L260" s="162">
        <v>2.0998481999999999E-2</v>
      </c>
      <c r="M260" s="162">
        <v>2.1206352000000001E-2</v>
      </c>
      <c r="N260" s="162">
        <v>2.1407570000000001E-2</v>
      </c>
      <c r="O260" s="162">
        <v>2.1602278999999999E-2</v>
      </c>
      <c r="P260" s="162">
        <v>2.1790648999999999E-2</v>
      </c>
      <c r="Q260" s="162">
        <v>2.1972867E-2</v>
      </c>
      <c r="R260" s="162">
        <v>2.2149126000000002E-2</v>
      </c>
      <c r="S260" s="162">
        <v>2.2319623E-2</v>
      </c>
      <c r="T260" s="162">
        <v>2.2484553000000001E-2</v>
      </c>
      <c r="U260" s="162">
        <v>2.2644112000000001E-2</v>
      </c>
      <c r="V260" s="162">
        <v>2.2798487999999999E-2</v>
      </c>
      <c r="W260" s="162">
        <v>2.2947868999999999E-2</v>
      </c>
      <c r="X260" s="162">
        <v>2.3092435000000001E-2</v>
      </c>
      <c r="Y260" s="162">
        <v>2.3232360000000001E-2</v>
      </c>
      <c r="Z260" s="162">
        <v>2.3367814000000001E-2</v>
      </c>
      <c r="AA260" s="162">
        <v>2.3498959999999999E-2</v>
      </c>
      <c r="AB260" s="162">
        <v>2.3625957E-2</v>
      </c>
      <c r="AC260" s="162">
        <v>2.3748957000000001E-2</v>
      </c>
      <c r="AD260" s="162">
        <v>2.3868107E-2</v>
      </c>
      <c r="AE260" s="162">
        <v>2.3983546000000001E-2</v>
      </c>
    </row>
    <row r="261" spans="1:31" ht="15" x14ac:dyDescent="0.25">
      <c r="A261" s="169">
        <v>37712</v>
      </c>
      <c r="B261" s="162">
        <v>1.9895132999999999E-2</v>
      </c>
      <c r="C261" s="162">
        <v>1.9668397000000001E-2</v>
      </c>
      <c r="D261" s="162">
        <v>1.9753117000000001E-2</v>
      </c>
      <c r="E261" s="162">
        <v>1.9920897999999999E-2</v>
      </c>
      <c r="F261" s="162">
        <v>2.0118818E-2</v>
      </c>
      <c r="G261" s="162">
        <v>2.0328274E-2</v>
      </c>
      <c r="H261" s="162">
        <v>2.0541065000000001E-2</v>
      </c>
      <c r="I261" s="162">
        <v>2.0753081E-2</v>
      </c>
      <c r="J261" s="162">
        <v>2.0962105000000002E-2</v>
      </c>
      <c r="K261" s="162">
        <v>2.1166900999999998E-2</v>
      </c>
      <c r="L261" s="162">
        <v>2.1366771999999999E-2</v>
      </c>
      <c r="M261" s="162">
        <v>2.1561342000000001E-2</v>
      </c>
      <c r="N261" s="162">
        <v>2.1750426999999999E-2</v>
      </c>
      <c r="O261" s="162">
        <v>2.1933966999999999E-2</v>
      </c>
      <c r="P261" s="162">
        <v>2.2111979E-2</v>
      </c>
      <c r="Q261" s="162">
        <v>2.2284532999999999E-2</v>
      </c>
      <c r="R261" s="162">
        <v>2.245173E-2</v>
      </c>
      <c r="S261" s="162">
        <v>2.2613695E-2</v>
      </c>
      <c r="T261" s="162">
        <v>2.2770564E-2</v>
      </c>
      <c r="U261" s="162">
        <v>2.2922483E-2</v>
      </c>
      <c r="V261" s="162">
        <v>2.3069603000000001E-2</v>
      </c>
      <c r="W261" s="162">
        <v>2.3212073999999999E-2</v>
      </c>
      <c r="X261" s="162">
        <v>2.3350049000000001E-2</v>
      </c>
      <c r="Y261" s="162">
        <v>2.3483675999999998E-2</v>
      </c>
      <c r="Z261" s="162">
        <v>2.3613104999999999E-2</v>
      </c>
      <c r="AA261" s="162">
        <v>2.3738478E-2</v>
      </c>
      <c r="AB261" s="162">
        <v>2.3859938000000001E-2</v>
      </c>
      <c r="AC261" s="162">
        <v>2.3977621000000001E-2</v>
      </c>
      <c r="AD261" s="162">
        <v>2.4091659000000001E-2</v>
      </c>
      <c r="AE261" s="162">
        <v>2.4202182999999999E-2</v>
      </c>
    </row>
    <row r="262" spans="1:31" ht="15" x14ac:dyDescent="0.25">
      <c r="A262" s="169">
        <v>37742</v>
      </c>
      <c r="B262" s="162">
        <v>1.8385312000000001E-2</v>
      </c>
      <c r="C262" s="162">
        <v>1.8937931000000002E-2</v>
      </c>
      <c r="D262" s="162">
        <v>1.9319765999999999E-2</v>
      </c>
      <c r="E262" s="162">
        <v>1.9644621000000001E-2</v>
      </c>
      <c r="F262" s="162">
        <v>1.9938746E-2</v>
      </c>
      <c r="G262" s="162">
        <v>2.0212125000000001E-2</v>
      </c>
      <c r="H262" s="162">
        <v>2.0469672000000001E-2</v>
      </c>
      <c r="I262" s="162">
        <v>2.0714198999999999E-2</v>
      </c>
      <c r="J262" s="162">
        <v>2.0947490999999999E-2</v>
      </c>
      <c r="K262" s="162">
        <v>2.1170777000000002E-2</v>
      </c>
      <c r="L262" s="162">
        <v>2.1384956E-2</v>
      </c>
      <c r="M262" s="162">
        <v>2.1590728E-2</v>
      </c>
      <c r="N262" s="162">
        <v>2.1788656E-2</v>
      </c>
      <c r="O262" s="162">
        <v>2.1979215999999999E-2</v>
      </c>
      <c r="P262" s="162">
        <v>2.2162818000000001E-2</v>
      </c>
      <c r="Q262" s="162">
        <v>2.2339823000000002E-2</v>
      </c>
      <c r="R262" s="162">
        <v>2.2510557E-2</v>
      </c>
      <c r="S262" s="162">
        <v>2.2675316000000001E-2</v>
      </c>
      <c r="T262" s="162">
        <v>2.2834371999999999E-2</v>
      </c>
      <c r="U262" s="162">
        <v>2.2987978999999999E-2</v>
      </c>
      <c r="V262" s="162">
        <v>2.3136371999999999E-2</v>
      </c>
      <c r="W262" s="162">
        <v>2.3279773E-2</v>
      </c>
      <c r="X262" s="162">
        <v>2.3418389000000001E-2</v>
      </c>
      <c r="Y262" s="162">
        <v>2.3552417999999999E-2</v>
      </c>
      <c r="Z262" s="162">
        <v>2.3682045999999998E-2</v>
      </c>
      <c r="AA262" s="162">
        <v>2.3807449000000001E-2</v>
      </c>
      <c r="AB262" s="162">
        <v>2.3928794999999999E-2</v>
      </c>
      <c r="AC262" s="162">
        <v>2.4046244000000001E-2</v>
      </c>
      <c r="AD262" s="162">
        <v>2.4159948000000001E-2</v>
      </c>
      <c r="AE262" s="162">
        <v>2.4270053E-2</v>
      </c>
    </row>
    <row r="263" spans="1:31" ht="15" x14ac:dyDescent="0.25">
      <c r="A263" s="169">
        <v>37773</v>
      </c>
      <c r="B263" s="162">
        <v>2.2847306000000001E-2</v>
      </c>
      <c r="C263" s="162">
        <v>2.0196281E-2</v>
      </c>
      <c r="D263" s="162">
        <v>1.9409518000000001E-2</v>
      </c>
      <c r="E263" s="162">
        <v>1.9144949000000001E-2</v>
      </c>
      <c r="F263" s="162">
        <v>1.9096552999999999E-2</v>
      </c>
      <c r="G263" s="162">
        <v>1.9156210999999999E-2</v>
      </c>
      <c r="H263" s="162">
        <v>1.9275375000000001E-2</v>
      </c>
      <c r="I263" s="162">
        <v>1.9428949000000001E-2</v>
      </c>
      <c r="J263" s="162">
        <v>1.9602726000000001E-2</v>
      </c>
      <c r="K263" s="162">
        <v>1.9788142000000002E-2</v>
      </c>
      <c r="L263" s="162">
        <v>1.9979797000000001E-2</v>
      </c>
      <c r="M263" s="162">
        <v>2.0174166E-2</v>
      </c>
      <c r="N263" s="162">
        <v>2.0368893999999999E-2</v>
      </c>
      <c r="O263" s="162">
        <v>2.0562380000000002E-2</v>
      </c>
      <c r="P263" s="162">
        <v>2.0753522E-2</v>
      </c>
      <c r="Q263" s="162">
        <v>2.0941563999999999E-2</v>
      </c>
      <c r="R263" s="162">
        <v>2.1125986999999999E-2</v>
      </c>
      <c r="S263" s="162">
        <v>2.1306441999999998E-2</v>
      </c>
      <c r="T263" s="162">
        <v>2.1482702999999999E-2</v>
      </c>
      <c r="U263" s="162">
        <v>2.1654632E-2</v>
      </c>
      <c r="V263" s="162">
        <v>2.1822159000000001E-2</v>
      </c>
      <c r="W263" s="162">
        <v>2.1985261999999998E-2</v>
      </c>
      <c r="X263" s="162">
        <v>2.2143953000000001E-2</v>
      </c>
      <c r="Y263" s="162">
        <v>2.2298274999999999E-2</v>
      </c>
      <c r="Z263" s="162">
        <v>2.2448289E-2</v>
      </c>
      <c r="AA263" s="162">
        <v>2.2594070000000001E-2</v>
      </c>
      <c r="AB263" s="162">
        <v>2.2735704999999998E-2</v>
      </c>
      <c r="AC263" s="162">
        <v>2.2873289000000002E-2</v>
      </c>
      <c r="AD263" s="162">
        <v>2.3006921999999999E-2</v>
      </c>
      <c r="AE263" s="162">
        <v>2.3136707999999999E-2</v>
      </c>
    </row>
    <row r="264" spans="1:31" ht="15" x14ac:dyDescent="0.25">
      <c r="A264" s="169">
        <v>37803</v>
      </c>
      <c r="B264" s="162">
        <v>1.6263355E-2</v>
      </c>
      <c r="C264" s="162">
        <v>1.7029903999999998E-2</v>
      </c>
      <c r="D264" s="162">
        <v>1.7516746999999999E-2</v>
      </c>
      <c r="E264" s="162">
        <v>1.7916172000000001E-2</v>
      </c>
      <c r="F264" s="162">
        <v>1.8271572E-2</v>
      </c>
      <c r="G264" s="162">
        <v>1.8598769000000001E-2</v>
      </c>
      <c r="H264" s="162">
        <v>1.8905242999999999E-2</v>
      </c>
      <c r="I264" s="162">
        <v>1.9195132E-2</v>
      </c>
      <c r="J264" s="162">
        <v>1.9470984E-2</v>
      </c>
      <c r="K264" s="162">
        <v>1.973451E-2</v>
      </c>
      <c r="L264" s="162">
        <v>1.9986934000000001E-2</v>
      </c>
      <c r="M264" s="162">
        <v>2.0229187999999999E-2</v>
      </c>
      <c r="N264" s="162">
        <v>2.0462012000000002E-2</v>
      </c>
      <c r="O264" s="162">
        <v>2.0686016000000002E-2</v>
      </c>
      <c r="P264" s="162">
        <v>2.0901719999999999E-2</v>
      </c>
      <c r="Q264" s="162">
        <v>2.1109579999999999E-2</v>
      </c>
      <c r="R264" s="162">
        <v>2.1309998E-2</v>
      </c>
      <c r="S264" s="162">
        <v>2.1503339E-2</v>
      </c>
      <c r="T264" s="162">
        <v>2.1689936999999999E-2</v>
      </c>
      <c r="U264" s="162">
        <v>2.1870099E-2</v>
      </c>
      <c r="V264" s="162">
        <v>2.2044108999999999E-2</v>
      </c>
      <c r="W264" s="162">
        <v>2.2212234000000001E-2</v>
      </c>
      <c r="X264" s="162">
        <v>2.2374723999999999E-2</v>
      </c>
      <c r="Y264" s="162">
        <v>2.2531815E-2</v>
      </c>
      <c r="Z264" s="162">
        <v>2.2683727000000001E-2</v>
      </c>
      <c r="AA264" s="162">
        <v>2.2830672E-2</v>
      </c>
      <c r="AB264" s="162">
        <v>2.2972849E-2</v>
      </c>
      <c r="AC264" s="162">
        <v>2.3110446999999999E-2</v>
      </c>
      <c r="AD264" s="162">
        <v>2.3243646999999999E-2</v>
      </c>
      <c r="AE264" s="162">
        <v>2.337262E-2</v>
      </c>
    </row>
    <row r="265" spans="1:31" ht="15" x14ac:dyDescent="0.25">
      <c r="A265" s="169">
        <v>37834</v>
      </c>
      <c r="B265" s="162">
        <v>1.8526073000000001E-2</v>
      </c>
      <c r="C265" s="162">
        <v>1.9821735E-2</v>
      </c>
      <c r="D265" s="162">
        <v>2.0575604000000001E-2</v>
      </c>
      <c r="E265" s="162">
        <v>2.1113672E-2</v>
      </c>
      <c r="F265" s="162">
        <v>2.1533765999999999E-2</v>
      </c>
      <c r="G265" s="162">
        <v>2.1880525000000001E-2</v>
      </c>
      <c r="H265" s="162">
        <v>2.2178146999999999E-2</v>
      </c>
      <c r="I265" s="162">
        <v>2.2440938000000001E-2</v>
      </c>
      <c r="J265" s="162">
        <v>2.2677843E-2</v>
      </c>
      <c r="K265" s="162">
        <v>2.2894708999999999E-2</v>
      </c>
      <c r="L265" s="162">
        <v>2.3095503999999999E-2</v>
      </c>
      <c r="M265" s="162">
        <v>2.3283016E-2</v>
      </c>
      <c r="N265" s="162">
        <v>2.3459266999999999E-2</v>
      </c>
      <c r="O265" s="162">
        <v>2.3625766999999999E-2</v>
      </c>
      <c r="P265" s="162">
        <v>2.3783676E-2</v>
      </c>
      <c r="Q265" s="162">
        <v>2.3933908E-2</v>
      </c>
      <c r="R265" s="162">
        <v>2.4077197000000002E-2</v>
      </c>
      <c r="S265" s="162">
        <v>2.4214148000000001E-2</v>
      </c>
      <c r="T265" s="162">
        <v>2.4345266000000001E-2</v>
      </c>
      <c r="U265" s="162">
        <v>2.4470981999999999E-2</v>
      </c>
      <c r="V265" s="162">
        <v>2.4591668000000001E-2</v>
      </c>
      <c r="W265" s="162">
        <v>2.4707647999999999E-2</v>
      </c>
      <c r="X265" s="162">
        <v>2.4819210000000001E-2</v>
      </c>
      <c r="Y265" s="162">
        <v>2.4926609999999998E-2</v>
      </c>
      <c r="Z265" s="162">
        <v>2.5030078000000001E-2</v>
      </c>
      <c r="AA265" s="162">
        <v>2.5129825000000001E-2</v>
      </c>
      <c r="AB265" s="162">
        <v>2.5226041000000001E-2</v>
      </c>
      <c r="AC265" s="162">
        <v>2.5318902000000001E-2</v>
      </c>
      <c r="AD265" s="162">
        <v>2.5408569999999998E-2</v>
      </c>
      <c r="AE265" s="162">
        <v>2.5495194999999998E-2</v>
      </c>
    </row>
    <row r="266" spans="1:31" ht="15" x14ac:dyDescent="0.25">
      <c r="A266" s="169">
        <v>37865</v>
      </c>
      <c r="B266" s="162">
        <v>1.9804944000000001E-2</v>
      </c>
      <c r="C266" s="162">
        <v>2.1000629999999999E-2</v>
      </c>
      <c r="D266" s="162">
        <v>2.1746347999999999E-2</v>
      </c>
      <c r="E266" s="162">
        <v>2.2281885000000001E-2</v>
      </c>
      <c r="F266" s="162">
        <v>2.2694506E-2</v>
      </c>
      <c r="G266" s="162">
        <v>2.3028709000000001E-2</v>
      </c>
      <c r="H266" s="162">
        <v>2.3310028E-2</v>
      </c>
      <c r="I266" s="162">
        <v>2.3554019999999998E-2</v>
      </c>
      <c r="J266" s="162">
        <v>2.3770565E-2</v>
      </c>
      <c r="K266" s="162">
        <v>2.3966164000000002E-2</v>
      </c>
      <c r="L266" s="162">
        <v>2.4145237999999999E-2</v>
      </c>
      <c r="M266" s="162">
        <v>2.4310886E-2</v>
      </c>
      <c r="N266" s="162">
        <v>2.4465343000000001E-2</v>
      </c>
      <c r="O266" s="162">
        <v>2.4610269000000001E-2</v>
      </c>
      <c r="P266" s="162">
        <v>2.4746924999999999E-2</v>
      </c>
      <c r="Q266" s="162">
        <v>2.4876293000000001E-2</v>
      </c>
      <c r="R266" s="162">
        <v>2.4999156000000002E-2</v>
      </c>
      <c r="S266" s="162">
        <v>2.5116149000000001E-2</v>
      </c>
      <c r="T266" s="162">
        <v>2.5227796E-2</v>
      </c>
      <c r="U266" s="162">
        <v>2.5334539E-2</v>
      </c>
      <c r="V266" s="162">
        <v>2.5436753999999999E-2</v>
      </c>
      <c r="W266" s="162">
        <v>2.5534762999999999E-2</v>
      </c>
      <c r="X266" s="162">
        <v>2.5628852000000001E-2</v>
      </c>
      <c r="Y266" s="162">
        <v>2.5719268999999999E-2</v>
      </c>
      <c r="Z266" s="162">
        <v>2.5806236999999999E-2</v>
      </c>
      <c r="AA266" s="162">
        <v>2.5889955999999999E-2</v>
      </c>
      <c r="AB266" s="162">
        <v>2.5970606E-2</v>
      </c>
      <c r="AC266" s="162">
        <v>2.6048351000000001E-2</v>
      </c>
      <c r="AD266" s="162">
        <v>2.6123343E-2</v>
      </c>
      <c r="AE266" s="162">
        <v>2.6195717E-2</v>
      </c>
    </row>
    <row r="267" spans="1:31" ht="15" x14ac:dyDescent="0.25">
      <c r="A267" s="169">
        <v>37895</v>
      </c>
      <c r="B267" s="162">
        <v>1.7885531999999999E-2</v>
      </c>
      <c r="C267" s="162">
        <v>1.8492293E-2</v>
      </c>
      <c r="D267" s="162">
        <v>1.8963809000000002E-2</v>
      </c>
      <c r="E267" s="162">
        <v>1.9360157999999999E-2</v>
      </c>
      <c r="F267" s="162">
        <v>1.9707333E-2</v>
      </c>
      <c r="G267" s="162">
        <v>2.0020033999999999E-2</v>
      </c>
      <c r="H267" s="162">
        <v>2.0307197999999999E-2</v>
      </c>
      <c r="I267" s="162">
        <v>2.0574496000000001E-2</v>
      </c>
      <c r="J267" s="162">
        <v>2.0825664000000001E-2</v>
      </c>
      <c r="K267" s="162">
        <v>2.1063259000000001E-2</v>
      </c>
      <c r="L267" s="162">
        <v>2.1289095000000001E-2</v>
      </c>
      <c r="M267" s="162">
        <v>2.1504510000000001E-2</v>
      </c>
      <c r="N267" s="162">
        <v>2.1710525000000001E-2</v>
      </c>
      <c r="O267" s="162">
        <v>2.1907948999999999E-2</v>
      </c>
      <c r="P267" s="162">
        <v>2.2097434999999999E-2</v>
      </c>
      <c r="Q267" s="162">
        <v>2.2279533000000001E-2</v>
      </c>
      <c r="R267" s="162">
        <v>2.2454709E-2</v>
      </c>
      <c r="S267" s="162">
        <v>2.2623371E-2</v>
      </c>
      <c r="T267" s="162">
        <v>2.2785877999999999E-2</v>
      </c>
      <c r="U267" s="162">
        <v>2.2942554E-2</v>
      </c>
      <c r="V267" s="162">
        <v>2.309369E-2</v>
      </c>
      <c r="W267" s="162">
        <v>2.3239553999999999E-2</v>
      </c>
      <c r="X267" s="162">
        <v>2.3380392E-2</v>
      </c>
      <c r="Y267" s="162">
        <v>2.3516433E-2</v>
      </c>
      <c r="Z267" s="162">
        <v>2.3647890000000001E-2</v>
      </c>
      <c r="AA267" s="162">
        <v>2.3774960000000001E-2</v>
      </c>
      <c r="AB267" s="162">
        <v>2.3897832000000001E-2</v>
      </c>
      <c r="AC267" s="162">
        <v>2.4016681000000002E-2</v>
      </c>
      <c r="AD267" s="162">
        <v>2.4131672E-2</v>
      </c>
      <c r="AE267" s="162">
        <v>2.4242964999999998E-2</v>
      </c>
    </row>
    <row r="268" spans="1:31" ht="15" x14ac:dyDescent="0.25">
      <c r="A268" s="169">
        <v>37926</v>
      </c>
      <c r="B268" s="162">
        <v>1.9308071999999999E-2</v>
      </c>
      <c r="C268" s="162">
        <v>2.0163404999999999E-2</v>
      </c>
      <c r="D268" s="162">
        <v>2.0772636000000001E-2</v>
      </c>
      <c r="E268" s="162">
        <v>2.1241930999999999E-2</v>
      </c>
      <c r="F268" s="162">
        <v>2.1622536000000001E-2</v>
      </c>
      <c r="G268" s="162">
        <v>2.1943969000000001E-2</v>
      </c>
      <c r="H268" s="162">
        <v>2.2224147999999999E-2</v>
      </c>
      <c r="I268" s="162">
        <v>2.2474319999999999E-2</v>
      </c>
      <c r="J268" s="162">
        <v>2.2701771999999999E-2</v>
      </c>
      <c r="K268" s="162">
        <v>2.2911369000000001E-2</v>
      </c>
      <c r="L268" s="162">
        <v>2.3106464E-2</v>
      </c>
      <c r="M268" s="162">
        <v>2.3289437E-2</v>
      </c>
      <c r="N268" s="162">
        <v>2.3462031000000001E-2</v>
      </c>
      <c r="O268" s="162">
        <v>2.3625556999999998E-2</v>
      </c>
      <c r="P268" s="162">
        <v>2.3781030000000002E-2</v>
      </c>
      <c r="Q268" s="162">
        <v>2.3929255E-2</v>
      </c>
      <c r="R268" s="162">
        <v>2.4070885E-2</v>
      </c>
      <c r="S268" s="162">
        <v>2.4206460999999999E-2</v>
      </c>
      <c r="T268" s="162">
        <v>2.4336437999999998E-2</v>
      </c>
      <c r="U268" s="162">
        <v>2.4461206999999999E-2</v>
      </c>
      <c r="V268" s="162">
        <v>2.4581108000000001E-2</v>
      </c>
      <c r="W268" s="162">
        <v>2.469644E-2</v>
      </c>
      <c r="X268" s="162">
        <v>2.4807467999999999E-2</v>
      </c>
      <c r="Y268" s="162">
        <v>2.4914432E-2</v>
      </c>
      <c r="Z268" s="162">
        <v>2.5017548000000001E-2</v>
      </c>
      <c r="AA268" s="162">
        <v>2.5117014E-2</v>
      </c>
      <c r="AB268" s="162">
        <v>2.5213010000000001E-2</v>
      </c>
      <c r="AC268" s="162">
        <v>2.5305702999999999E-2</v>
      </c>
      <c r="AD268" s="162">
        <v>2.5395246999999999E-2</v>
      </c>
      <c r="AE268" s="162">
        <v>2.5481787999999998E-2</v>
      </c>
    </row>
    <row r="269" spans="1:31" ht="15" x14ac:dyDescent="0.25">
      <c r="A269" s="169">
        <v>37956</v>
      </c>
      <c r="B269" s="162">
        <v>2.2234563999999998E-2</v>
      </c>
      <c r="C269" s="162">
        <v>2.1893069000000001E-2</v>
      </c>
      <c r="D269" s="162">
        <v>2.210471E-2</v>
      </c>
      <c r="E269" s="162">
        <v>2.2377759000000001E-2</v>
      </c>
      <c r="F269" s="162">
        <v>2.2638564E-2</v>
      </c>
      <c r="G269" s="162">
        <v>2.2876832999999999E-2</v>
      </c>
      <c r="H269" s="162">
        <v>2.3094236000000001E-2</v>
      </c>
      <c r="I269" s="162">
        <v>2.3294241E-2</v>
      </c>
      <c r="J269" s="162">
        <v>2.3479955E-2</v>
      </c>
      <c r="K269" s="162">
        <v>2.3653792999999999E-2</v>
      </c>
      <c r="L269" s="162">
        <v>2.3817569E-2</v>
      </c>
      <c r="M269" s="162">
        <v>2.3972646E-2</v>
      </c>
      <c r="N269" s="162">
        <v>2.4120063000000001E-2</v>
      </c>
      <c r="O269" s="162">
        <v>2.4260625000000001E-2</v>
      </c>
      <c r="P269" s="162">
        <v>2.4394974999999999E-2</v>
      </c>
      <c r="Q269" s="162">
        <v>2.4523633999999999E-2</v>
      </c>
      <c r="R269" s="162">
        <v>2.4647035000000001E-2</v>
      </c>
      <c r="S269" s="162">
        <v>2.4765545999999999E-2</v>
      </c>
      <c r="T269" s="162">
        <v>2.4879484E-2</v>
      </c>
      <c r="U269" s="162">
        <v>2.4989124000000001E-2</v>
      </c>
      <c r="V269" s="162">
        <v>2.5094714000000001E-2</v>
      </c>
      <c r="W269" s="162">
        <v>2.5196472000000001E-2</v>
      </c>
      <c r="X269" s="162">
        <v>2.5294596999999999E-2</v>
      </c>
      <c r="Y269" s="162">
        <v>2.5389272000000001E-2</v>
      </c>
      <c r="Z269" s="162">
        <v>2.5480664E-2</v>
      </c>
      <c r="AA269" s="162">
        <v>2.5568925999999999E-2</v>
      </c>
      <c r="AB269" s="162">
        <v>2.5654201000000001E-2</v>
      </c>
      <c r="AC269" s="162">
        <v>2.5736623E-2</v>
      </c>
      <c r="AD269" s="162">
        <v>2.5816315999999999E-2</v>
      </c>
      <c r="AE269" s="162">
        <v>2.5893399000000001E-2</v>
      </c>
    </row>
    <row r="270" spans="1:31" ht="15" x14ac:dyDescent="0.25">
      <c r="A270" s="169">
        <v>37987</v>
      </c>
      <c r="B270" s="162">
        <v>1.9069712999999999E-2</v>
      </c>
      <c r="C270" s="162">
        <v>2.0153589E-2</v>
      </c>
      <c r="D270" s="162">
        <v>2.0870639E-2</v>
      </c>
      <c r="E270" s="162">
        <v>2.1401916E-2</v>
      </c>
      <c r="F270" s="162">
        <v>2.1820702000000001E-2</v>
      </c>
      <c r="G270" s="162">
        <v>2.216632E-2</v>
      </c>
      <c r="H270" s="162">
        <v>2.2461894999999999E-2</v>
      </c>
      <c r="I270" s="162">
        <v>2.2721702E-2</v>
      </c>
      <c r="J270" s="162">
        <v>2.2954885000000001E-2</v>
      </c>
      <c r="K270" s="162">
        <v>2.3167501E-2</v>
      </c>
      <c r="L270" s="162">
        <v>2.3363689999999999E-2</v>
      </c>
      <c r="M270" s="162">
        <v>2.3546369000000001E-2</v>
      </c>
      <c r="N270" s="162">
        <v>2.3717656E-2</v>
      </c>
      <c r="O270" s="162">
        <v>2.3879131000000001E-2</v>
      </c>
      <c r="P270" s="162">
        <v>2.4032003E-2</v>
      </c>
      <c r="Q270" s="162">
        <v>2.4177222000000002E-2</v>
      </c>
      <c r="R270" s="162">
        <v>2.4315549999999998E-2</v>
      </c>
      <c r="S270" s="162">
        <v>2.4447608999999999E-2</v>
      </c>
      <c r="T270" s="162">
        <v>2.4573919999999999E-2</v>
      </c>
      <c r="U270" s="162">
        <v>2.4694922000000001E-2</v>
      </c>
      <c r="V270" s="162">
        <v>2.4810994999999999E-2</v>
      </c>
      <c r="W270" s="162">
        <v>2.4922466000000001E-2</v>
      </c>
      <c r="X270" s="162">
        <v>2.5029625999999999E-2</v>
      </c>
      <c r="Y270" s="162">
        <v>2.5132733000000001E-2</v>
      </c>
      <c r="Z270" s="162">
        <v>2.5232019000000001E-2</v>
      </c>
      <c r="AA270" s="162">
        <v>2.5327690999999999E-2</v>
      </c>
      <c r="AB270" s="162">
        <v>2.5419941000000001E-2</v>
      </c>
      <c r="AC270" s="162">
        <v>2.5508942999999999E-2</v>
      </c>
      <c r="AD270" s="162">
        <v>2.5594855999999999E-2</v>
      </c>
      <c r="AE270" s="162">
        <v>2.5677828999999999E-2</v>
      </c>
    </row>
    <row r="271" spans="1:31" ht="15" x14ac:dyDescent="0.25">
      <c r="A271" s="169">
        <v>38018</v>
      </c>
      <c r="B271" s="162">
        <v>1.9871939000000002E-2</v>
      </c>
      <c r="C271" s="162">
        <v>2.0270527E-2</v>
      </c>
      <c r="D271" s="162">
        <v>2.0742805E-2</v>
      </c>
      <c r="E271" s="162">
        <v>2.1153407999999999E-2</v>
      </c>
      <c r="F271" s="162">
        <v>2.1503905E-2</v>
      </c>
      <c r="G271" s="162">
        <v>2.1808335000000002E-2</v>
      </c>
      <c r="H271" s="162">
        <v>2.2078456E-2</v>
      </c>
      <c r="I271" s="162">
        <v>2.2322646000000002E-2</v>
      </c>
      <c r="J271" s="162">
        <v>2.2546684000000001E-2</v>
      </c>
      <c r="K271" s="162">
        <v>2.2754574E-2</v>
      </c>
      <c r="L271" s="162">
        <v>2.2949137000000001E-2</v>
      </c>
      <c r="M271" s="162">
        <v>2.3132410999999999E-2</v>
      </c>
      <c r="N271" s="162">
        <v>2.3305907000000001E-2</v>
      </c>
      <c r="O271" s="162">
        <v>2.3470772000000001E-2</v>
      </c>
      <c r="P271" s="162">
        <v>2.3627906000000001E-2</v>
      </c>
      <c r="Q271" s="162">
        <v>2.3778027E-2</v>
      </c>
      <c r="R271" s="162">
        <v>2.3921722999999999E-2</v>
      </c>
      <c r="S271" s="162">
        <v>2.4059487000000001E-2</v>
      </c>
      <c r="T271" s="162">
        <v>2.4191735999999998E-2</v>
      </c>
      <c r="U271" s="162">
        <v>2.4318834000000001E-2</v>
      </c>
      <c r="V271" s="162">
        <v>2.4441095999999999E-2</v>
      </c>
      <c r="W271" s="162">
        <v>2.4558804E-2</v>
      </c>
      <c r="X271" s="162">
        <v>2.467221E-2</v>
      </c>
      <c r="Y271" s="162">
        <v>2.4781541000000001E-2</v>
      </c>
      <c r="Z271" s="162">
        <v>2.4887006999999999E-2</v>
      </c>
      <c r="AA271" s="162">
        <v>2.4988796000000001E-2</v>
      </c>
      <c r="AB271" s="162">
        <v>2.5087084999999999E-2</v>
      </c>
      <c r="AC271" s="162">
        <v>2.5182037000000001E-2</v>
      </c>
      <c r="AD271" s="162">
        <v>2.5273802000000001E-2</v>
      </c>
      <c r="AE271" s="162">
        <v>2.5362523000000001E-2</v>
      </c>
    </row>
    <row r="272" spans="1:31" ht="15" x14ac:dyDescent="0.25">
      <c r="A272" s="169">
        <v>38047</v>
      </c>
      <c r="B272" s="162">
        <v>1.7042839000000001E-2</v>
      </c>
      <c r="C272" s="162">
        <v>1.8418984999999999E-2</v>
      </c>
      <c r="D272" s="162">
        <v>1.9204459E-2</v>
      </c>
      <c r="E272" s="162">
        <v>1.9768728999999999E-2</v>
      </c>
      <c r="F272" s="162">
        <v>2.0215474000000001E-2</v>
      </c>
      <c r="G272" s="162">
        <v>2.0589849E-2</v>
      </c>
      <c r="H272" s="162">
        <v>2.0915690000000001E-2</v>
      </c>
      <c r="I272" s="162">
        <v>2.1206889E-2</v>
      </c>
      <c r="J272" s="162">
        <v>2.1472069999999999E-2</v>
      </c>
      <c r="K272" s="162">
        <v>2.1716856E-2</v>
      </c>
      <c r="L272" s="162">
        <v>2.1945069000000001E-2</v>
      </c>
      <c r="M272" s="162">
        <v>2.2159399999999999E-2</v>
      </c>
      <c r="N272" s="162">
        <v>2.2361814000000001E-2</v>
      </c>
      <c r="O272" s="162">
        <v>2.2553788000000002E-2</v>
      </c>
      <c r="P272" s="162">
        <v>2.2736465000000001E-2</v>
      </c>
      <c r="Q272" s="162">
        <v>2.2910752999999999E-2</v>
      </c>
      <c r="R272" s="162">
        <v>2.3077390999999999E-2</v>
      </c>
      <c r="S272" s="162">
        <v>2.3236993000000001E-2</v>
      </c>
      <c r="T272" s="162">
        <v>2.3390075E-2</v>
      </c>
      <c r="U272" s="162">
        <v>2.3537084999999999E-2</v>
      </c>
      <c r="V272" s="162">
        <v>2.3678409000000001E-2</v>
      </c>
      <c r="W272" s="162">
        <v>2.3814391000000001E-2</v>
      </c>
      <c r="X272" s="162">
        <v>2.3945337000000001E-2</v>
      </c>
      <c r="Y272" s="162">
        <v>2.4071520999999999E-2</v>
      </c>
      <c r="Z272" s="162">
        <v>2.4193193000000002E-2</v>
      </c>
      <c r="AA272" s="162">
        <v>2.4310582000000001E-2</v>
      </c>
      <c r="AB272" s="162">
        <v>2.4423896E-2</v>
      </c>
      <c r="AC272" s="162">
        <v>2.4533329999999999E-2</v>
      </c>
      <c r="AD272" s="162">
        <v>2.4639062999999999E-2</v>
      </c>
      <c r="AE272" s="162">
        <v>2.4741262999999999E-2</v>
      </c>
    </row>
    <row r="273" spans="1:31" ht="15" x14ac:dyDescent="0.25">
      <c r="A273" s="169">
        <v>38078</v>
      </c>
      <c r="B273" s="162">
        <v>1.8527670999999999E-2</v>
      </c>
      <c r="C273" s="162">
        <v>1.8951381999999999E-2</v>
      </c>
      <c r="D273" s="162">
        <v>1.9399083000000001E-2</v>
      </c>
      <c r="E273" s="162">
        <v>1.9795104000000001E-2</v>
      </c>
      <c r="F273" s="162">
        <v>2.0143899E-2</v>
      </c>
      <c r="G273" s="162">
        <v>2.0456292000000001E-2</v>
      </c>
      <c r="H273" s="162">
        <v>2.0740944000000001E-2</v>
      </c>
      <c r="I273" s="162">
        <v>2.1003969000000001E-2</v>
      </c>
      <c r="J273" s="162">
        <v>2.1249592000000001E-2</v>
      </c>
      <c r="K273" s="162">
        <v>2.1480768000000001E-2</v>
      </c>
      <c r="L273" s="162">
        <v>2.1699609000000002E-2</v>
      </c>
      <c r="M273" s="162">
        <v>2.1907664E-2</v>
      </c>
      <c r="N273" s="162">
        <v>2.2106110000000002E-2</v>
      </c>
      <c r="O273" s="162">
        <v>2.2295862E-2</v>
      </c>
      <c r="P273" s="162">
        <v>2.2477654999999999E-2</v>
      </c>
      <c r="Q273" s="162">
        <v>2.2652093000000002E-2</v>
      </c>
      <c r="R273" s="162">
        <v>2.2819684999999999E-2</v>
      </c>
      <c r="S273" s="162">
        <v>2.2980868000000002E-2</v>
      </c>
      <c r="T273" s="162">
        <v>2.3136022999999999E-2</v>
      </c>
      <c r="U273" s="162">
        <v>2.3285488999999999E-2</v>
      </c>
      <c r="V273" s="162">
        <v>2.3429566999999998E-2</v>
      </c>
      <c r="W273" s="162">
        <v>2.3568532E-2</v>
      </c>
      <c r="X273" s="162">
        <v>2.3702635999999999E-2</v>
      </c>
      <c r="Y273" s="162">
        <v>2.3832108000000001E-2</v>
      </c>
      <c r="Z273" s="162">
        <v>2.3957162000000001E-2</v>
      </c>
      <c r="AA273" s="162">
        <v>2.4077997E-2</v>
      </c>
      <c r="AB273" s="162">
        <v>2.4194798E-2</v>
      </c>
      <c r="AC273" s="162">
        <v>2.4307738999999998E-2</v>
      </c>
      <c r="AD273" s="162">
        <v>2.4416983E-2</v>
      </c>
      <c r="AE273" s="162">
        <v>2.4522684999999999E-2</v>
      </c>
    </row>
    <row r="274" spans="1:31" ht="15" x14ac:dyDescent="0.25">
      <c r="A274" s="169">
        <v>38108</v>
      </c>
      <c r="B274" s="162">
        <v>2.2141023999999999E-2</v>
      </c>
      <c r="C274" s="162">
        <v>2.2316022000000001E-2</v>
      </c>
      <c r="D274" s="162">
        <v>2.2748106000000001E-2</v>
      </c>
      <c r="E274" s="162">
        <v>2.3138685999999999E-2</v>
      </c>
      <c r="F274" s="162">
        <v>2.3466379999999998E-2</v>
      </c>
      <c r="G274" s="162">
        <v>2.3742717999999999E-2</v>
      </c>
      <c r="H274" s="162">
        <v>2.3980508000000001E-2</v>
      </c>
      <c r="I274" s="162">
        <v>2.4189535000000002E-2</v>
      </c>
      <c r="J274" s="162">
        <v>2.4376719000000002E-2</v>
      </c>
      <c r="K274" s="162">
        <v>2.4546894E-2</v>
      </c>
      <c r="L274" s="162">
        <v>2.4703461999999999E-2</v>
      </c>
      <c r="M274" s="162">
        <v>2.4848859000000001E-2</v>
      </c>
      <c r="N274" s="162">
        <v>2.4984867000000001E-2</v>
      </c>
      <c r="O274" s="162">
        <v>2.5112822999999999E-2</v>
      </c>
      <c r="P274" s="162">
        <v>2.5233748E-2</v>
      </c>
      <c r="Q274" s="162">
        <v>2.5348445000000001E-2</v>
      </c>
      <c r="R274" s="162">
        <v>2.5457555999999999E-2</v>
      </c>
      <c r="S274" s="162">
        <v>2.5561601999999999E-2</v>
      </c>
      <c r="T274" s="162">
        <v>2.566102E-2</v>
      </c>
      <c r="U274" s="162">
        <v>2.5756174999999999E-2</v>
      </c>
      <c r="V274" s="162">
        <v>2.5847383000000002E-2</v>
      </c>
      <c r="W274" s="162">
        <v>2.5934914999999999E-2</v>
      </c>
      <c r="X274" s="162">
        <v>2.6019009999999999E-2</v>
      </c>
      <c r="Y274" s="162">
        <v>2.6099879999999999E-2</v>
      </c>
      <c r="Z274" s="162">
        <v>2.6177712999999998E-2</v>
      </c>
      <c r="AA274" s="162">
        <v>2.6252681E-2</v>
      </c>
      <c r="AB274" s="162">
        <v>2.6324937999999999E-2</v>
      </c>
      <c r="AC274" s="162">
        <v>2.6394626000000001E-2</v>
      </c>
      <c r="AD274" s="162">
        <v>2.6461872000000001E-2</v>
      </c>
      <c r="AE274" s="162">
        <v>2.6526798000000001E-2</v>
      </c>
    </row>
    <row r="275" spans="1:31" ht="15" x14ac:dyDescent="0.25">
      <c r="A275" s="169">
        <v>38139</v>
      </c>
      <c r="B275" s="162">
        <v>2.5740777999999999E-2</v>
      </c>
      <c r="C275" s="162">
        <v>2.4611454000000001E-2</v>
      </c>
      <c r="D275" s="162">
        <v>2.4596712999999999E-2</v>
      </c>
      <c r="E275" s="162">
        <v>2.4759263E-2</v>
      </c>
      <c r="F275" s="162">
        <v>2.4943283E-2</v>
      </c>
      <c r="G275" s="162">
        <v>2.5116994E-2</v>
      </c>
      <c r="H275" s="162">
        <v>2.5275335999999999E-2</v>
      </c>
      <c r="I275" s="162">
        <v>2.5419438999999999E-2</v>
      </c>
      <c r="J275" s="162">
        <v>2.5551534000000001E-2</v>
      </c>
      <c r="K275" s="162">
        <v>2.5673682E-2</v>
      </c>
      <c r="L275" s="162">
        <v>2.5787534000000001E-2</v>
      </c>
      <c r="M275" s="162">
        <v>2.5894360000000002E-2</v>
      </c>
      <c r="N275" s="162">
        <v>2.5995131000000001E-2</v>
      </c>
      <c r="O275" s="162">
        <v>2.6090598999999999E-2</v>
      </c>
      <c r="P275" s="162">
        <v>2.6181352000000001E-2</v>
      </c>
      <c r="Q275" s="162">
        <v>2.6267859000000001E-2</v>
      </c>
      <c r="R275" s="162">
        <v>2.6350504E-2</v>
      </c>
      <c r="S275" s="162">
        <v>2.6429604999999998E-2</v>
      </c>
      <c r="T275" s="162">
        <v>2.650543E-2</v>
      </c>
      <c r="U275" s="162">
        <v>2.6578208999999998E-2</v>
      </c>
      <c r="V275" s="162">
        <v>2.6648141E-2</v>
      </c>
      <c r="W275" s="162">
        <v>2.6715401999999999E-2</v>
      </c>
      <c r="X275" s="162">
        <v>2.6780148E-2</v>
      </c>
      <c r="Y275" s="162">
        <v>2.6842520000000002E-2</v>
      </c>
      <c r="Z275" s="162">
        <v>2.6902644E-2</v>
      </c>
      <c r="AA275" s="162">
        <v>2.6960636999999999E-2</v>
      </c>
      <c r="AB275" s="162">
        <v>2.7016603E-2</v>
      </c>
      <c r="AC275" s="162">
        <v>2.7070640999999999E-2</v>
      </c>
      <c r="AD275" s="162">
        <v>2.7122842000000001E-2</v>
      </c>
      <c r="AE275" s="162">
        <v>2.7173289999999999E-2</v>
      </c>
    </row>
    <row r="276" spans="1:31" ht="15" x14ac:dyDescent="0.25">
      <c r="A276" s="169">
        <v>38169</v>
      </c>
      <c r="B276" s="162">
        <v>2.2558469000000001E-2</v>
      </c>
      <c r="C276" s="162">
        <v>2.2811944000000001E-2</v>
      </c>
      <c r="D276" s="162">
        <v>2.3263803E-2</v>
      </c>
      <c r="E276" s="162">
        <v>2.3657788999999999E-2</v>
      </c>
      <c r="F276" s="162">
        <v>2.3982172999999999E-2</v>
      </c>
      <c r="G276" s="162">
        <v>2.4251904000000001E-2</v>
      </c>
      <c r="H276" s="162">
        <v>2.4481339000000001E-2</v>
      </c>
      <c r="I276" s="162">
        <v>2.4681056999999999E-2</v>
      </c>
      <c r="J276" s="162">
        <v>2.4858432999999999E-2</v>
      </c>
      <c r="K276" s="162">
        <v>2.501857E-2</v>
      </c>
      <c r="L276" s="162">
        <v>2.5165038000000001E-2</v>
      </c>
      <c r="M276" s="162">
        <v>2.5300382E-2</v>
      </c>
      <c r="N276" s="162">
        <v>2.5426456E-2</v>
      </c>
      <c r="O276" s="162">
        <v>2.5544641E-2</v>
      </c>
      <c r="P276" s="162">
        <v>2.5655991999999999E-2</v>
      </c>
      <c r="Q276" s="162">
        <v>2.5761329999999999E-2</v>
      </c>
      <c r="R276" s="162">
        <v>2.5861308999999999E-2</v>
      </c>
      <c r="S276" s="162">
        <v>2.5956458000000002E-2</v>
      </c>
      <c r="T276" s="162">
        <v>2.6047217000000001E-2</v>
      </c>
      <c r="U276" s="162">
        <v>2.6133951999999998E-2</v>
      </c>
      <c r="V276" s="162">
        <v>2.6216975999999999E-2</v>
      </c>
      <c r="W276" s="162">
        <v>2.6296558000000001E-2</v>
      </c>
      <c r="X276" s="162">
        <v>2.6372933000000001E-2</v>
      </c>
      <c r="Y276" s="162">
        <v>2.6446309000000001E-2</v>
      </c>
      <c r="Z276" s="162">
        <v>2.6516867999999999E-2</v>
      </c>
      <c r="AA276" s="162">
        <v>2.6584777E-2</v>
      </c>
      <c r="AB276" s="162">
        <v>2.6650183000000001E-2</v>
      </c>
      <c r="AC276" s="162">
        <v>2.6713221999999998E-2</v>
      </c>
      <c r="AD276" s="162">
        <v>2.6774018E-2</v>
      </c>
      <c r="AE276" s="162">
        <v>2.6832684999999998E-2</v>
      </c>
    </row>
    <row r="277" spans="1:31" ht="15" x14ac:dyDescent="0.25">
      <c r="A277" s="169">
        <v>38200</v>
      </c>
      <c r="B277" s="162">
        <v>2.3408529000000001E-2</v>
      </c>
      <c r="C277" s="162">
        <v>2.3105157000000001E-2</v>
      </c>
      <c r="D277" s="162">
        <v>2.3317595E-2</v>
      </c>
      <c r="E277" s="162">
        <v>2.3578225000000001E-2</v>
      </c>
      <c r="F277" s="162">
        <v>2.3820340999999998E-2</v>
      </c>
      <c r="G277" s="162">
        <v>2.4036674000000001E-2</v>
      </c>
      <c r="H277" s="162">
        <v>2.4230473999999998E-2</v>
      </c>
      <c r="I277" s="162">
        <v>2.4406104000000001E-2</v>
      </c>
      <c r="J277" s="162">
        <v>2.4567203999999999E-2</v>
      </c>
      <c r="K277" s="162">
        <v>2.4716518E-2</v>
      </c>
      <c r="L277" s="162">
        <v>2.4856066E-2</v>
      </c>
      <c r="M277" s="162">
        <v>2.4987341999999999E-2</v>
      </c>
      <c r="N277" s="162">
        <v>2.5111464999999999E-2</v>
      </c>
      <c r="O277" s="162">
        <v>2.5229291000000001E-2</v>
      </c>
      <c r="P277" s="162">
        <v>2.5341492E-2</v>
      </c>
      <c r="Q277" s="162">
        <v>2.5448603E-2</v>
      </c>
      <c r="R277" s="162">
        <v>2.5551062999999999E-2</v>
      </c>
      <c r="S277" s="162">
        <v>2.5649236999999998E-2</v>
      </c>
      <c r="T277" s="162">
        <v>2.5743434999999999E-2</v>
      </c>
      <c r="U277" s="162">
        <v>2.5833925000000001E-2</v>
      </c>
      <c r="V277" s="162">
        <v>2.5920939E-2</v>
      </c>
      <c r="W277" s="162">
        <v>2.6004684E-2</v>
      </c>
      <c r="X277" s="162">
        <v>2.6085344999999999E-2</v>
      </c>
      <c r="Y277" s="162">
        <v>2.6163088000000001E-2</v>
      </c>
      <c r="Z277" s="162">
        <v>2.6238062999999999E-2</v>
      </c>
      <c r="AA277" s="162">
        <v>2.6310410999999999E-2</v>
      </c>
      <c r="AB277" s="162">
        <v>2.6380256000000001E-2</v>
      </c>
      <c r="AC277" s="162">
        <v>2.6447719000000001E-2</v>
      </c>
      <c r="AD277" s="162">
        <v>2.6512908000000002E-2</v>
      </c>
      <c r="AE277" s="162">
        <v>2.6575925E-2</v>
      </c>
    </row>
    <row r="278" spans="1:31" ht="15" x14ac:dyDescent="0.25">
      <c r="A278" s="169">
        <v>38231</v>
      </c>
      <c r="B278" s="162">
        <v>2.6767708000000001E-2</v>
      </c>
      <c r="C278" s="162">
        <v>2.403978E-2</v>
      </c>
      <c r="D278" s="162">
        <v>2.3340695000000002E-2</v>
      </c>
      <c r="E278" s="162">
        <v>2.3132652E-2</v>
      </c>
      <c r="F278" s="162">
        <v>2.3099442000000001E-2</v>
      </c>
      <c r="G278" s="162">
        <v>2.3143019000000001E-2</v>
      </c>
      <c r="H278" s="162">
        <v>2.3224719000000001E-2</v>
      </c>
      <c r="I278" s="162">
        <v>2.3326698999999999E-2</v>
      </c>
      <c r="J278" s="162">
        <v>2.3439739000000001E-2</v>
      </c>
      <c r="K278" s="162">
        <v>2.3558656000000001E-2</v>
      </c>
      <c r="L278" s="162">
        <v>2.3680342E-2</v>
      </c>
      <c r="M278" s="162">
        <v>2.3802845999999999E-2</v>
      </c>
      <c r="N278" s="162">
        <v>2.3924899999999999E-2</v>
      </c>
      <c r="O278" s="162">
        <v>2.404566E-2</v>
      </c>
      <c r="P278" s="162">
        <v>2.4164561000000001E-2</v>
      </c>
      <c r="Q278" s="162">
        <v>2.4281222000000002E-2</v>
      </c>
      <c r="R278" s="162">
        <v>2.4395389999999999E-2</v>
      </c>
      <c r="S278" s="162">
        <v>2.4506903E-2</v>
      </c>
      <c r="T278" s="162">
        <v>2.4615662E-2</v>
      </c>
      <c r="U278" s="162">
        <v>2.4721613999999999E-2</v>
      </c>
      <c r="V278" s="162">
        <v>2.4824742E-2</v>
      </c>
      <c r="W278" s="162">
        <v>2.4925052999999999E-2</v>
      </c>
      <c r="X278" s="162">
        <v>2.5022572999999999E-2</v>
      </c>
      <c r="Y278" s="162">
        <v>2.5117339999999998E-2</v>
      </c>
      <c r="Z278" s="162">
        <v>2.5209405000000001E-2</v>
      </c>
      <c r="AA278" s="162">
        <v>2.5298821999999999E-2</v>
      </c>
      <c r="AB278" s="162">
        <v>2.5385655E-2</v>
      </c>
      <c r="AC278" s="162">
        <v>2.5469966E-2</v>
      </c>
      <c r="AD278" s="162">
        <v>2.5551824000000001E-2</v>
      </c>
      <c r="AE278" s="162">
        <v>2.5631297000000001E-2</v>
      </c>
    </row>
    <row r="279" spans="1:31" ht="15" x14ac:dyDescent="0.25">
      <c r="A279" s="169">
        <v>38261</v>
      </c>
      <c r="B279" s="162">
        <v>2.1458310000000001E-2</v>
      </c>
      <c r="C279" s="162">
        <v>2.1612210999999999E-2</v>
      </c>
      <c r="D279" s="162">
        <v>2.1923675E-2</v>
      </c>
      <c r="E279" s="162">
        <v>2.2220758E-2</v>
      </c>
      <c r="F279" s="162">
        <v>2.2486949999999999E-2</v>
      </c>
      <c r="G279" s="162">
        <v>2.272598E-2</v>
      </c>
      <c r="H279" s="162">
        <v>2.2943411E-2</v>
      </c>
      <c r="I279" s="162">
        <v>2.3143761999999998E-2</v>
      </c>
      <c r="J279" s="162">
        <v>2.3330340000000001E-2</v>
      </c>
      <c r="K279" s="162">
        <v>2.3505515000000001E-2</v>
      </c>
      <c r="L279" s="162">
        <v>2.3671002E-2</v>
      </c>
      <c r="M279" s="162">
        <v>2.3828068000000001E-2</v>
      </c>
      <c r="N279" s="162">
        <v>2.397767E-2</v>
      </c>
      <c r="O279" s="162">
        <v>2.4120552999999999E-2</v>
      </c>
      <c r="P279" s="162">
        <v>2.4257311E-2</v>
      </c>
      <c r="Q279" s="162">
        <v>2.4388429999999999E-2</v>
      </c>
      <c r="R279" s="162">
        <v>2.4514316000000001E-2</v>
      </c>
      <c r="S279" s="162">
        <v>2.4635318E-2</v>
      </c>
      <c r="T279" s="162">
        <v>2.4751735E-2</v>
      </c>
      <c r="U279" s="162">
        <v>2.4863834000000001E-2</v>
      </c>
      <c r="V279" s="162">
        <v>2.4971851999999999E-2</v>
      </c>
      <c r="W279" s="162">
        <v>2.5076001000000001E-2</v>
      </c>
      <c r="X279" s="162">
        <v>2.5176476999999999E-2</v>
      </c>
      <c r="Y279" s="162">
        <v>2.5273456999999999E-2</v>
      </c>
      <c r="Z279" s="162">
        <v>2.5367106E-2</v>
      </c>
      <c r="AA279" s="162">
        <v>2.5457575999999999E-2</v>
      </c>
      <c r="AB279" s="162">
        <v>2.5545009E-2</v>
      </c>
      <c r="AC279" s="162">
        <v>2.5629538E-2</v>
      </c>
      <c r="AD279" s="162">
        <v>2.5711286999999999E-2</v>
      </c>
      <c r="AE279" s="162">
        <v>2.5790375000000001E-2</v>
      </c>
    </row>
    <row r="280" spans="1:31" ht="15" x14ac:dyDescent="0.25">
      <c r="A280" s="169">
        <v>38292</v>
      </c>
      <c r="B280" s="162">
        <v>2.2068239E-2</v>
      </c>
      <c r="C280" s="162">
        <v>2.176672E-2</v>
      </c>
      <c r="D280" s="162">
        <v>2.1850764000000002E-2</v>
      </c>
      <c r="E280" s="162">
        <v>2.2012878E-2</v>
      </c>
      <c r="F280" s="162">
        <v>2.2193785000000001E-2</v>
      </c>
      <c r="G280" s="162">
        <v>2.2377299999999999E-2</v>
      </c>
      <c r="H280" s="162">
        <v>2.2558121E-2</v>
      </c>
      <c r="I280" s="162">
        <v>2.2734361000000002E-2</v>
      </c>
      <c r="J280" s="162">
        <v>2.2905353999999999E-2</v>
      </c>
      <c r="K280" s="162">
        <v>2.3070911999999999E-2</v>
      </c>
      <c r="L280" s="162">
        <v>2.3231049E-2</v>
      </c>
      <c r="M280" s="162">
        <v>2.3385869E-2</v>
      </c>
      <c r="N280" s="162">
        <v>2.3535515E-2</v>
      </c>
      <c r="O280" s="162">
        <v>2.3680149000000001E-2</v>
      </c>
      <c r="P280" s="162">
        <v>2.3819938999999998E-2</v>
      </c>
      <c r="Q280" s="162">
        <v>2.3955054999999999E-2</v>
      </c>
      <c r="R280" s="162">
        <v>2.4085664E-2</v>
      </c>
      <c r="S280" s="162">
        <v>2.4211933000000001E-2</v>
      </c>
      <c r="T280" s="162">
        <v>2.4334020000000001E-2</v>
      </c>
      <c r="U280" s="162">
        <v>2.4452082E-2</v>
      </c>
      <c r="V280" s="162">
        <v>2.4566269000000002E-2</v>
      </c>
      <c r="W280" s="162">
        <v>2.4676726E-2</v>
      </c>
      <c r="X280" s="162">
        <v>2.4783592E-2</v>
      </c>
      <c r="Y280" s="162">
        <v>2.4887004000000001E-2</v>
      </c>
      <c r="Z280" s="162">
        <v>2.4987089000000001E-2</v>
      </c>
      <c r="AA280" s="162">
        <v>2.5083972999999999E-2</v>
      </c>
      <c r="AB280" s="162">
        <v>2.5177775999999999E-2</v>
      </c>
      <c r="AC280" s="162">
        <v>2.5268611999999999E-2</v>
      </c>
      <c r="AD280" s="162">
        <v>2.5356591000000001E-2</v>
      </c>
      <c r="AE280" s="162">
        <v>2.5441821E-2</v>
      </c>
    </row>
    <row r="281" spans="1:31" ht="15" x14ac:dyDescent="0.25">
      <c r="A281" s="169">
        <v>38322</v>
      </c>
      <c r="B281" s="162">
        <v>1.7525286000000001E-2</v>
      </c>
      <c r="C281" s="162">
        <v>1.9994393999999999E-2</v>
      </c>
      <c r="D281" s="162">
        <v>2.1035702E-2</v>
      </c>
      <c r="E281" s="162">
        <v>2.1667619999999999E-2</v>
      </c>
      <c r="F281" s="162">
        <v>2.2120976000000001E-2</v>
      </c>
      <c r="G281" s="162">
        <v>2.2477754999999999E-2</v>
      </c>
      <c r="H281" s="162">
        <v>2.2775169000000001E-2</v>
      </c>
      <c r="I281" s="162">
        <v>2.3032763000000001E-2</v>
      </c>
      <c r="J281" s="162">
        <v>2.3261842000000001E-2</v>
      </c>
      <c r="K281" s="162">
        <v>2.3469422E-2</v>
      </c>
      <c r="L281" s="162">
        <v>2.3660106E-2</v>
      </c>
      <c r="M281" s="162">
        <v>2.3837052000000001E-2</v>
      </c>
      <c r="N281" s="162">
        <v>2.4002511000000001E-2</v>
      </c>
      <c r="O281" s="162">
        <v>2.4158143999999999E-2</v>
      </c>
      <c r="P281" s="162">
        <v>2.4305211E-2</v>
      </c>
      <c r="Q281" s="162">
        <v>2.4444694999999999E-2</v>
      </c>
      <c r="R281" s="162">
        <v>2.4577379E-2</v>
      </c>
      <c r="S281" s="162">
        <v>2.4703902999999999E-2</v>
      </c>
      <c r="T281" s="162">
        <v>2.4824796E-2</v>
      </c>
      <c r="U281" s="162">
        <v>2.4940503999999999E-2</v>
      </c>
      <c r="V281" s="162">
        <v>2.5051409E-2</v>
      </c>
      <c r="W281" s="162">
        <v>2.5157843999999999E-2</v>
      </c>
      <c r="X281" s="162">
        <v>2.5260099000000001E-2</v>
      </c>
      <c r="Y281" s="162">
        <v>2.5358432E-2</v>
      </c>
      <c r="Z281" s="162">
        <v>2.5453072E-2</v>
      </c>
      <c r="AA281" s="162">
        <v>2.5544226E-2</v>
      </c>
      <c r="AB281" s="162">
        <v>2.5632083999999999E-2</v>
      </c>
      <c r="AC281" s="162">
        <v>2.5716816999999999E-2</v>
      </c>
      <c r="AD281" s="162">
        <v>2.5798581000000001E-2</v>
      </c>
      <c r="AE281" s="162">
        <v>2.5877523999999999E-2</v>
      </c>
    </row>
    <row r="282" spans="1:31" ht="15" x14ac:dyDescent="0.25">
      <c r="A282" s="169">
        <v>38353</v>
      </c>
      <c r="B282" s="162">
        <v>2.1405957E-2</v>
      </c>
      <c r="C282" s="162">
        <v>2.1829326999999999E-2</v>
      </c>
      <c r="D282" s="162">
        <v>2.2176201E-2</v>
      </c>
      <c r="E282" s="162">
        <v>2.2467984E-2</v>
      </c>
      <c r="F282" s="162">
        <v>2.2721249999999998E-2</v>
      </c>
      <c r="G282" s="162">
        <v>2.2947096E-2</v>
      </c>
      <c r="H282" s="162">
        <v>2.3152697E-2</v>
      </c>
      <c r="I282" s="162">
        <v>2.3342723999999999E-2</v>
      </c>
      <c r="J282" s="162">
        <v>2.3520286000000001E-2</v>
      </c>
      <c r="K282" s="162">
        <v>2.3687512000000001E-2</v>
      </c>
      <c r="L282" s="162">
        <v>2.3845906E-2</v>
      </c>
      <c r="M282" s="162">
        <v>2.3996571000000001E-2</v>
      </c>
      <c r="N282" s="162">
        <v>2.4140337000000001E-2</v>
      </c>
      <c r="O282" s="162">
        <v>2.4277852999999999E-2</v>
      </c>
      <c r="P282" s="162">
        <v>2.440964E-2</v>
      </c>
      <c r="Q282" s="162">
        <v>2.4536127000000001E-2</v>
      </c>
      <c r="R282" s="162">
        <v>2.4657676E-2</v>
      </c>
      <c r="S282" s="162">
        <v>2.4774596999999999E-2</v>
      </c>
      <c r="T282" s="162">
        <v>2.4887164E-2</v>
      </c>
      <c r="U282" s="162">
        <v>2.4995617000000001E-2</v>
      </c>
      <c r="V282" s="162">
        <v>2.5100173E-2</v>
      </c>
      <c r="W282" s="162">
        <v>2.5201029999999999E-2</v>
      </c>
      <c r="X282" s="162">
        <v>2.5298365999999999E-2</v>
      </c>
      <c r="Y282" s="162">
        <v>2.5392349000000002E-2</v>
      </c>
      <c r="Z282" s="162">
        <v>2.5483131999999999E-2</v>
      </c>
      <c r="AA282" s="162">
        <v>2.5570856999999999E-2</v>
      </c>
      <c r="AB282" s="162">
        <v>2.5655658000000001E-2</v>
      </c>
      <c r="AC282" s="162">
        <v>2.5737660999999998E-2</v>
      </c>
      <c r="AD282" s="162">
        <v>2.5816984000000001E-2</v>
      </c>
      <c r="AE282" s="162">
        <v>2.5893737999999999E-2</v>
      </c>
    </row>
    <row r="283" spans="1:31" ht="15" x14ac:dyDescent="0.25">
      <c r="A283" s="169">
        <v>38384</v>
      </c>
      <c r="B283" s="162">
        <v>2.1370072E-2</v>
      </c>
      <c r="C283" s="162">
        <v>2.1905669999999999E-2</v>
      </c>
      <c r="D283" s="162">
        <v>2.2254741000000001E-2</v>
      </c>
      <c r="E283" s="162">
        <v>2.2533912999999999E-2</v>
      </c>
      <c r="F283" s="162">
        <v>2.2774427999999999E-2</v>
      </c>
      <c r="G283" s="162">
        <v>2.2989788000000001E-2</v>
      </c>
      <c r="H283" s="162">
        <v>2.3187162000000001E-2</v>
      </c>
      <c r="I283" s="162">
        <v>2.3370775999999999E-2</v>
      </c>
      <c r="J283" s="162">
        <v>2.3543304000000001E-2</v>
      </c>
      <c r="K283" s="162">
        <v>2.3706532999999998E-2</v>
      </c>
      <c r="L283" s="162">
        <v>2.3861713E-2</v>
      </c>
      <c r="M283" s="162">
        <v>2.4009760000000002E-2</v>
      </c>
      <c r="N283" s="162">
        <v>2.4151372000000001E-2</v>
      </c>
      <c r="O283" s="162">
        <v>2.4287097000000001E-2</v>
      </c>
      <c r="P283" s="162">
        <v>2.4417380999999998E-2</v>
      </c>
      <c r="Q283" s="162">
        <v>2.4542597999999999E-2</v>
      </c>
      <c r="R283" s="162">
        <v>2.4663066000000001E-2</v>
      </c>
      <c r="S283" s="162">
        <v>2.4779062000000001E-2</v>
      </c>
      <c r="T283" s="162">
        <v>2.4890834000000001E-2</v>
      </c>
      <c r="U283" s="162">
        <v>2.4998599999999999E-2</v>
      </c>
      <c r="V283" s="162">
        <v>2.5102560999999999E-2</v>
      </c>
      <c r="W283" s="162">
        <v>2.52029E-2</v>
      </c>
      <c r="X283" s="162">
        <v>2.5299786000000001E-2</v>
      </c>
      <c r="Y283" s="162">
        <v>2.5393374E-2</v>
      </c>
      <c r="Z283" s="162">
        <v>2.5483812000000002E-2</v>
      </c>
      <c r="AA283" s="162">
        <v>2.5571234000000002E-2</v>
      </c>
      <c r="AB283" s="162">
        <v>2.5655770000000001E-2</v>
      </c>
      <c r="AC283" s="162">
        <v>2.5737539E-2</v>
      </c>
      <c r="AD283" s="162">
        <v>2.5816657E-2</v>
      </c>
      <c r="AE283" s="162">
        <v>2.589323E-2</v>
      </c>
    </row>
    <row r="284" spans="1:31" ht="15" x14ac:dyDescent="0.25">
      <c r="A284" s="169">
        <v>38412</v>
      </c>
      <c r="B284" s="162">
        <v>2.3342418E-2</v>
      </c>
      <c r="C284" s="162">
        <v>2.3487516E-2</v>
      </c>
      <c r="D284" s="162">
        <v>2.3676923999999998E-2</v>
      </c>
      <c r="E284" s="162">
        <v>2.3859976000000001E-2</v>
      </c>
      <c r="F284" s="162">
        <v>2.4031047999999999E-2</v>
      </c>
      <c r="G284" s="162">
        <v>2.4191038000000002E-2</v>
      </c>
      <c r="H284" s="162">
        <v>2.4341589E-2</v>
      </c>
      <c r="I284" s="162">
        <v>2.4484104E-2</v>
      </c>
      <c r="J284" s="162">
        <v>2.4619654000000001E-2</v>
      </c>
      <c r="K284" s="162">
        <v>2.474904E-2</v>
      </c>
      <c r="L284" s="162">
        <v>2.4872873E-2</v>
      </c>
      <c r="M284" s="162">
        <v>2.4991629000000001E-2</v>
      </c>
      <c r="N284" s="162">
        <v>2.5105689E-2</v>
      </c>
      <c r="O284" s="162">
        <v>2.5215371E-2</v>
      </c>
      <c r="P284" s="162">
        <v>2.5320942999999999E-2</v>
      </c>
      <c r="Q284" s="162">
        <v>2.5422637000000001E-2</v>
      </c>
      <c r="R284" s="162">
        <v>2.5520660000000001E-2</v>
      </c>
      <c r="S284" s="162">
        <v>2.5615196E-2</v>
      </c>
      <c r="T284" s="162">
        <v>2.5706415E-2</v>
      </c>
      <c r="U284" s="162">
        <v>2.5794469E-2</v>
      </c>
      <c r="V284" s="162">
        <v>2.5879503000000002E-2</v>
      </c>
      <c r="W284" s="162">
        <v>2.5961648E-2</v>
      </c>
      <c r="X284" s="162">
        <v>2.604103E-2</v>
      </c>
      <c r="Y284" s="162">
        <v>2.6117764000000002E-2</v>
      </c>
      <c r="Z284" s="162">
        <v>2.6191961999999999E-2</v>
      </c>
      <c r="AA284" s="162">
        <v>2.6263726000000001E-2</v>
      </c>
      <c r="AB284" s="162">
        <v>2.6333156E-2</v>
      </c>
      <c r="AC284" s="162">
        <v>2.6400346000000002E-2</v>
      </c>
      <c r="AD284" s="162">
        <v>2.6465382999999999E-2</v>
      </c>
      <c r="AE284" s="162">
        <v>2.6528352000000002E-2</v>
      </c>
    </row>
    <row r="285" spans="1:31" ht="15" x14ac:dyDescent="0.25">
      <c r="A285" s="169">
        <v>38443</v>
      </c>
      <c r="B285" s="162">
        <v>2.4622893E-2</v>
      </c>
      <c r="C285" s="162">
        <v>2.4358564999999999E-2</v>
      </c>
      <c r="D285" s="162">
        <v>2.4401817999999999E-2</v>
      </c>
      <c r="E285" s="162">
        <v>2.4507318E-2</v>
      </c>
      <c r="F285" s="162">
        <v>2.4627917999999999E-2</v>
      </c>
      <c r="G285" s="162">
        <v>2.4750907999999999E-2</v>
      </c>
      <c r="H285" s="162">
        <v>2.4872208E-2</v>
      </c>
      <c r="I285" s="162">
        <v>2.4990407999999999E-2</v>
      </c>
      <c r="J285" s="162">
        <v>2.5105028000000001E-2</v>
      </c>
      <c r="K285" s="162">
        <v>2.5215945999999999E-2</v>
      </c>
      <c r="L285" s="162">
        <v>2.5323182999999999E-2</v>
      </c>
      <c r="M285" s="162">
        <v>2.5426818E-2</v>
      </c>
      <c r="N285" s="162">
        <v>2.5526958999999998E-2</v>
      </c>
      <c r="O285" s="162">
        <v>2.5623719999999999E-2</v>
      </c>
      <c r="P285" s="162">
        <v>2.5717219999999999E-2</v>
      </c>
      <c r="Q285" s="162">
        <v>2.5807578000000001E-2</v>
      </c>
      <c r="R285" s="162">
        <v>2.589491E-2</v>
      </c>
      <c r="S285" s="162">
        <v>2.5979327999999999E-2</v>
      </c>
      <c r="T285" s="162">
        <v>2.6060942E-2</v>
      </c>
      <c r="U285" s="162">
        <v>2.6139856999999999E-2</v>
      </c>
      <c r="V285" s="162">
        <v>2.6216177E-2</v>
      </c>
      <c r="W285" s="162">
        <v>2.6289997999999998E-2</v>
      </c>
      <c r="X285" s="162">
        <v>2.6361414999999999E-2</v>
      </c>
      <c r="Y285" s="162">
        <v>2.6430519999999999E-2</v>
      </c>
      <c r="Z285" s="162">
        <v>2.6497399000000001E-2</v>
      </c>
      <c r="AA285" s="162">
        <v>2.6562136E-2</v>
      </c>
      <c r="AB285" s="162">
        <v>2.6624811000000002E-2</v>
      </c>
      <c r="AC285" s="162">
        <v>2.6685502E-2</v>
      </c>
      <c r="AD285" s="162">
        <v>2.6744283000000001E-2</v>
      </c>
      <c r="AE285" s="162">
        <v>2.6801225000000001E-2</v>
      </c>
    </row>
    <row r="286" spans="1:31" ht="15" x14ac:dyDescent="0.25">
      <c r="A286" s="169">
        <v>38473</v>
      </c>
      <c r="B286" s="162">
        <v>2.5780667E-2</v>
      </c>
      <c r="C286" s="162">
        <v>2.4315977999999999E-2</v>
      </c>
      <c r="D286" s="162">
        <v>2.3863443000000002E-2</v>
      </c>
      <c r="E286" s="162">
        <v>2.3703073000000002E-2</v>
      </c>
      <c r="F286" s="162">
        <v>2.3666671E-2</v>
      </c>
      <c r="G286" s="162">
        <v>2.3693413E-2</v>
      </c>
      <c r="H286" s="162">
        <v>2.3755452E-2</v>
      </c>
      <c r="I286" s="162">
        <v>2.3838181999999999E-2</v>
      </c>
      <c r="J286" s="162">
        <v>2.3933242E-2</v>
      </c>
      <c r="K286" s="162">
        <v>2.4035554000000001E-2</v>
      </c>
      <c r="L286" s="162">
        <v>2.4141893000000001E-2</v>
      </c>
      <c r="M286" s="162">
        <v>2.4250147E-2</v>
      </c>
      <c r="N286" s="162">
        <v>2.4358897000000001E-2</v>
      </c>
      <c r="O286" s="162">
        <v>2.4467175000000001E-2</v>
      </c>
      <c r="P286" s="162">
        <v>2.4574311000000001E-2</v>
      </c>
      <c r="Q286" s="162">
        <v>2.4679840000000001E-2</v>
      </c>
      <c r="R286" s="162">
        <v>2.4783441999999999E-2</v>
      </c>
      <c r="S286" s="162">
        <v>2.4884900000000001E-2</v>
      </c>
      <c r="T286" s="162">
        <v>2.4984068000000002E-2</v>
      </c>
      <c r="U286" s="162">
        <v>2.5080854E-2</v>
      </c>
      <c r="V286" s="162">
        <v>2.517521E-2</v>
      </c>
      <c r="W286" s="162">
        <v>2.5267112000000001E-2</v>
      </c>
      <c r="X286" s="162">
        <v>2.5356561999999999E-2</v>
      </c>
      <c r="Y286" s="162">
        <v>2.5443578000000001E-2</v>
      </c>
      <c r="Z286" s="162">
        <v>2.5528187000000001E-2</v>
      </c>
      <c r="AA286" s="162">
        <v>2.5610430999999999E-2</v>
      </c>
      <c r="AB286" s="162">
        <v>2.5690352999999999E-2</v>
      </c>
      <c r="AC286" s="162">
        <v>2.5768005E-2</v>
      </c>
      <c r="AD286" s="162">
        <v>2.5843441000000002E-2</v>
      </c>
      <c r="AE286" s="162">
        <v>2.5916716999999999E-2</v>
      </c>
    </row>
    <row r="287" spans="1:31" ht="15" x14ac:dyDescent="0.25">
      <c r="A287" s="169">
        <v>38504</v>
      </c>
      <c r="B287" s="162">
        <v>2.3619010999999999E-2</v>
      </c>
      <c r="C287" s="162">
        <v>2.2757940000000001E-2</v>
      </c>
      <c r="D287" s="162">
        <v>2.2477277E-2</v>
      </c>
      <c r="E287" s="162">
        <v>2.2396638E-2</v>
      </c>
      <c r="F287" s="162">
        <v>2.2411759E-2</v>
      </c>
      <c r="G287" s="162">
        <v>2.2479175000000001E-2</v>
      </c>
      <c r="H287" s="162">
        <v>2.2576813000000001E-2</v>
      </c>
      <c r="I287" s="162">
        <v>2.2692253999999999E-2</v>
      </c>
      <c r="J287" s="162">
        <v>2.2818067000000001E-2</v>
      </c>
      <c r="K287" s="162">
        <v>2.2949612000000001E-2</v>
      </c>
      <c r="L287" s="162">
        <v>2.3083900000000001E-2</v>
      </c>
      <c r="M287" s="162">
        <v>2.321896E-2</v>
      </c>
      <c r="N287" s="162">
        <v>2.3353469000000002E-2</v>
      </c>
      <c r="O287" s="162">
        <v>2.3486532000000001E-2</v>
      </c>
      <c r="P287" s="162">
        <v>2.3617538E-2</v>
      </c>
      <c r="Q287" s="162">
        <v>2.3746072999999999E-2</v>
      </c>
      <c r="R287" s="162">
        <v>2.3871862000000001E-2</v>
      </c>
      <c r="S287" s="162">
        <v>2.3994725000000001E-2</v>
      </c>
      <c r="T287" s="162">
        <v>2.4114554E-2</v>
      </c>
      <c r="U287" s="162">
        <v>2.4231292000000001E-2</v>
      </c>
      <c r="V287" s="162">
        <v>2.4344919E-2</v>
      </c>
      <c r="W287" s="162">
        <v>2.4455443E-2</v>
      </c>
      <c r="X287" s="162">
        <v>2.4562891999999999E-2</v>
      </c>
      <c r="Y287" s="162">
        <v>2.4667308999999998E-2</v>
      </c>
      <c r="Z287" s="162">
        <v>2.4768749E-2</v>
      </c>
      <c r="AA287" s="162">
        <v>2.4867271999999999E-2</v>
      </c>
      <c r="AB287" s="162">
        <v>2.4962946999999999E-2</v>
      </c>
      <c r="AC287" s="162">
        <v>2.5055844000000001E-2</v>
      </c>
      <c r="AD287" s="162">
        <v>2.5146038999999999E-2</v>
      </c>
      <c r="AE287" s="162">
        <v>2.5233605999999999E-2</v>
      </c>
    </row>
    <row r="288" spans="1:31" ht="15" x14ac:dyDescent="0.25">
      <c r="A288" s="169">
        <v>38534</v>
      </c>
      <c r="B288" s="162">
        <v>2.3318043E-2</v>
      </c>
      <c r="C288" s="162">
        <v>2.3060153E-2</v>
      </c>
      <c r="D288" s="162">
        <v>2.2973484999999998E-2</v>
      </c>
      <c r="E288" s="162">
        <v>2.2978311000000001E-2</v>
      </c>
      <c r="F288" s="162">
        <v>2.3035727999999998E-2</v>
      </c>
      <c r="G288" s="162">
        <v>2.3124196999999999E-2</v>
      </c>
      <c r="H288" s="162">
        <v>2.3231056E-2</v>
      </c>
      <c r="I288" s="162">
        <v>2.3348589999999999E-2</v>
      </c>
      <c r="J288" s="162">
        <v>2.3471974E-2</v>
      </c>
      <c r="K288" s="162">
        <v>2.359812E-2</v>
      </c>
      <c r="L288" s="162">
        <v>2.3725019E-2</v>
      </c>
      <c r="M288" s="162">
        <v>2.3851346999999998E-2</v>
      </c>
      <c r="N288" s="162">
        <v>2.3976219E-2</v>
      </c>
      <c r="O288" s="162">
        <v>2.4099048000000001E-2</v>
      </c>
      <c r="P288" s="162">
        <v>2.4219443E-2</v>
      </c>
      <c r="Q288" s="162">
        <v>2.4337149999999998E-2</v>
      </c>
      <c r="R288" s="162">
        <v>2.445201E-2</v>
      </c>
      <c r="S288" s="162">
        <v>2.4563932E-2</v>
      </c>
      <c r="T288" s="162">
        <v>2.4672873000000001E-2</v>
      </c>
      <c r="U288" s="162">
        <v>2.4778824000000001E-2</v>
      </c>
      <c r="V288" s="162">
        <v>2.4881803000000001E-2</v>
      </c>
      <c r="W288" s="162">
        <v>2.4981844E-2</v>
      </c>
      <c r="X288" s="162">
        <v>2.5078996999999999E-2</v>
      </c>
      <c r="Y288" s="162">
        <v>2.5173318E-2</v>
      </c>
      <c r="Z288" s="162">
        <v>2.5264872000000001E-2</v>
      </c>
      <c r="AA288" s="162">
        <v>2.5353727999999999E-2</v>
      </c>
      <c r="AB288" s="162">
        <v>2.5439956999999999E-2</v>
      </c>
      <c r="AC288" s="162">
        <v>2.5523634E-2</v>
      </c>
      <c r="AD288" s="162">
        <v>2.5604833E-2</v>
      </c>
      <c r="AE288" s="162">
        <v>2.5683627000000001E-2</v>
      </c>
    </row>
    <row r="289" spans="1:31" ht="15" x14ac:dyDescent="0.25">
      <c r="A289" s="169">
        <v>38565</v>
      </c>
      <c r="B289" s="162">
        <v>2.4638191E-2</v>
      </c>
      <c r="C289" s="162">
        <v>2.4405890999999999E-2</v>
      </c>
      <c r="D289" s="162">
        <v>2.4298343999999999E-2</v>
      </c>
      <c r="E289" s="162">
        <v>2.4273208000000001E-2</v>
      </c>
      <c r="F289" s="162">
        <v>2.4298717000000001E-2</v>
      </c>
      <c r="G289" s="162">
        <v>2.4355280999999999E-2</v>
      </c>
      <c r="H289" s="162">
        <v>2.4430877E-2</v>
      </c>
      <c r="I289" s="162">
        <v>2.4518013000000002E-2</v>
      </c>
      <c r="J289" s="162">
        <v>2.4611937E-2</v>
      </c>
      <c r="K289" s="162">
        <v>2.4709577999999999E-2</v>
      </c>
      <c r="L289" s="162">
        <v>2.4808915000000001E-2</v>
      </c>
      <c r="M289" s="162">
        <v>2.4908600999999999E-2</v>
      </c>
      <c r="N289" s="162">
        <v>2.5007728E-2</v>
      </c>
      <c r="O289" s="162">
        <v>2.5105676E-2</v>
      </c>
      <c r="P289" s="162">
        <v>2.5202024999999999E-2</v>
      </c>
      <c r="Q289" s="162">
        <v>2.5296492E-2</v>
      </c>
      <c r="R289" s="162">
        <v>2.5388889000000001E-2</v>
      </c>
      <c r="S289" s="162">
        <v>2.5479096E-2</v>
      </c>
      <c r="T289" s="162">
        <v>2.5567040999999999E-2</v>
      </c>
      <c r="U289" s="162">
        <v>2.5652689999999999E-2</v>
      </c>
      <c r="V289" s="162">
        <v>2.5736032999999998E-2</v>
      </c>
      <c r="W289" s="162">
        <v>2.5817080999999999E-2</v>
      </c>
      <c r="X289" s="162">
        <v>2.5895858000000001E-2</v>
      </c>
      <c r="Y289" s="162">
        <v>2.5972398000000001E-2</v>
      </c>
      <c r="Z289" s="162">
        <v>2.6046743000000001E-2</v>
      </c>
      <c r="AA289" s="162">
        <v>2.6118941E-2</v>
      </c>
      <c r="AB289" s="162">
        <v>2.6189041999999999E-2</v>
      </c>
      <c r="AC289" s="162">
        <v>2.6257101000000001E-2</v>
      </c>
      <c r="AD289" s="162">
        <v>2.6323172999999998E-2</v>
      </c>
      <c r="AE289" s="162">
        <v>2.6387313999999999E-2</v>
      </c>
    </row>
    <row r="290" spans="1:31" ht="15" x14ac:dyDescent="0.25">
      <c r="A290" s="169">
        <v>38596</v>
      </c>
      <c r="B290" s="162">
        <v>2.3538136000000001E-2</v>
      </c>
      <c r="C290" s="162">
        <v>2.363026E-2</v>
      </c>
      <c r="D290" s="162">
        <v>2.3432722E-2</v>
      </c>
      <c r="E290" s="162">
        <v>2.3297099000000002E-2</v>
      </c>
      <c r="F290" s="162">
        <v>2.3239650000000001E-2</v>
      </c>
      <c r="G290" s="162">
        <v>2.3241092000000001E-2</v>
      </c>
      <c r="H290" s="162">
        <v>2.3282977E-2</v>
      </c>
      <c r="I290" s="162">
        <v>2.3351848000000001E-2</v>
      </c>
      <c r="J290" s="162">
        <v>2.3438464999999999E-2</v>
      </c>
      <c r="K290" s="162">
        <v>2.3536564999999999E-2</v>
      </c>
      <c r="L290" s="162">
        <v>2.3641891000000002E-2</v>
      </c>
      <c r="M290" s="162">
        <v>2.3751515000000001E-2</v>
      </c>
      <c r="N290" s="162">
        <v>2.3863407E-2</v>
      </c>
      <c r="O290" s="162">
        <v>2.3976139E-2</v>
      </c>
      <c r="P290" s="162">
        <v>2.4088699000000002E-2</v>
      </c>
      <c r="Q290" s="162">
        <v>2.4200365000000001E-2</v>
      </c>
      <c r="R290" s="162">
        <v>2.4310623E-2</v>
      </c>
      <c r="S290" s="162">
        <v>2.4419105E-2</v>
      </c>
      <c r="T290" s="162">
        <v>2.452555E-2</v>
      </c>
      <c r="U290" s="162">
        <v>2.4629779000000001E-2</v>
      </c>
      <c r="V290" s="162">
        <v>2.4731671E-2</v>
      </c>
      <c r="W290" s="162">
        <v>2.483115E-2</v>
      </c>
      <c r="X290" s="162">
        <v>2.4928174000000001E-2</v>
      </c>
      <c r="Y290" s="162">
        <v>2.5022725999999999E-2</v>
      </c>
      <c r="Z290" s="162">
        <v>2.5114808999999998E-2</v>
      </c>
      <c r="AA290" s="162">
        <v>2.5204442000000001E-2</v>
      </c>
      <c r="AB290" s="162">
        <v>2.5291652000000001E-2</v>
      </c>
      <c r="AC290" s="162">
        <v>2.5376479E-2</v>
      </c>
      <c r="AD290" s="162">
        <v>2.5458966E-2</v>
      </c>
      <c r="AE290" s="162">
        <v>2.5539163E-2</v>
      </c>
    </row>
    <row r="291" spans="1:31" ht="15" x14ac:dyDescent="0.25">
      <c r="A291" s="169">
        <v>38626</v>
      </c>
      <c r="B291" s="162">
        <v>2.8474638E-2</v>
      </c>
      <c r="C291" s="162">
        <v>2.6804109E-2</v>
      </c>
      <c r="D291" s="162">
        <v>2.6107371000000001E-2</v>
      </c>
      <c r="E291" s="162">
        <v>2.5750759000000002E-2</v>
      </c>
      <c r="F291" s="162">
        <v>2.5561259999999999E-2</v>
      </c>
      <c r="G291" s="162">
        <v>2.5466459E-2</v>
      </c>
      <c r="H291" s="162">
        <v>2.5429369E-2</v>
      </c>
      <c r="I291" s="162">
        <v>2.5429028999999999E-2</v>
      </c>
      <c r="J291" s="162">
        <v>2.5452781000000001E-2</v>
      </c>
      <c r="K291" s="162">
        <v>2.5492616999999999E-2</v>
      </c>
      <c r="L291" s="162">
        <v>2.5543295000000001E-2</v>
      </c>
      <c r="M291" s="162">
        <v>2.5601280000000001E-2</v>
      </c>
      <c r="N291" s="162">
        <v>2.5664126999999998E-2</v>
      </c>
      <c r="O291" s="162">
        <v>2.5730111999999999E-2</v>
      </c>
      <c r="P291" s="162">
        <v>2.5798000000000001E-2</v>
      </c>
      <c r="Q291" s="162">
        <v>2.5866889000000001E-2</v>
      </c>
      <c r="R291" s="162">
        <v>2.5936117000000002E-2</v>
      </c>
      <c r="S291" s="162">
        <v>2.6005194999999998E-2</v>
      </c>
      <c r="T291" s="162">
        <v>2.6073757999999999E-2</v>
      </c>
      <c r="U291" s="162">
        <v>2.6141531999999999E-2</v>
      </c>
      <c r="V291" s="162">
        <v>2.6208314999999999E-2</v>
      </c>
      <c r="W291" s="162">
        <v>2.6273959E-2</v>
      </c>
      <c r="X291" s="162">
        <v>2.6338356E-2</v>
      </c>
      <c r="Y291" s="162">
        <v>2.6401427000000002E-2</v>
      </c>
      <c r="Z291" s="162">
        <v>2.6463120999999999E-2</v>
      </c>
      <c r="AA291" s="162">
        <v>2.6523405E-2</v>
      </c>
      <c r="AB291" s="162">
        <v>2.658226E-2</v>
      </c>
      <c r="AC291" s="162">
        <v>2.6639678999999999E-2</v>
      </c>
      <c r="AD291" s="162">
        <v>2.6695666999999999E-2</v>
      </c>
      <c r="AE291" s="162">
        <v>2.6750230999999999E-2</v>
      </c>
    </row>
    <row r="292" spans="1:31" ht="15" x14ac:dyDescent="0.25">
      <c r="A292" s="169">
        <v>38657</v>
      </c>
      <c r="B292" s="162">
        <v>3.0510174000000001E-2</v>
      </c>
      <c r="C292" s="162">
        <v>2.8053208E-2</v>
      </c>
      <c r="D292" s="162">
        <v>2.7003954E-2</v>
      </c>
      <c r="E292" s="162">
        <v>2.6441209E-2</v>
      </c>
      <c r="F292" s="162">
        <v>2.6116749000000002E-2</v>
      </c>
      <c r="G292" s="162">
        <v>2.5927608000000001E-2</v>
      </c>
      <c r="H292" s="162">
        <v>2.5821464999999998E-2</v>
      </c>
      <c r="I292" s="162">
        <v>2.5768748000000001E-2</v>
      </c>
      <c r="J292" s="162">
        <v>2.5751606E-2</v>
      </c>
      <c r="K292" s="162">
        <v>2.5758744E-2</v>
      </c>
      <c r="L292" s="162">
        <v>2.5782749000000001E-2</v>
      </c>
      <c r="M292" s="162">
        <v>2.5818602E-2</v>
      </c>
      <c r="N292" s="162">
        <v>2.5862820000000002E-2</v>
      </c>
      <c r="O292" s="162">
        <v>2.5912929000000001E-2</v>
      </c>
      <c r="P292" s="162">
        <v>2.596714E-2</v>
      </c>
      <c r="Q292" s="162">
        <v>2.6024136999999999E-2</v>
      </c>
      <c r="R292" s="162">
        <v>2.6082939999999999E-2</v>
      </c>
      <c r="S292" s="162">
        <v>2.6142810999999998E-2</v>
      </c>
      <c r="T292" s="162">
        <v>2.6203190000000001E-2</v>
      </c>
      <c r="U292" s="162">
        <v>2.6263647000000001E-2</v>
      </c>
      <c r="V292" s="162">
        <v>2.6323855E-2</v>
      </c>
      <c r="W292" s="162">
        <v>2.638356E-2</v>
      </c>
      <c r="X292" s="162">
        <v>2.6442569999999999E-2</v>
      </c>
      <c r="Y292" s="162">
        <v>2.6500737E-2</v>
      </c>
      <c r="Z292" s="162">
        <v>2.6557948000000001E-2</v>
      </c>
      <c r="AA292" s="162">
        <v>2.6614120000000002E-2</v>
      </c>
      <c r="AB292" s="162">
        <v>2.6669192000000001E-2</v>
      </c>
      <c r="AC292" s="162">
        <v>2.6723120999999999E-2</v>
      </c>
      <c r="AD292" s="162">
        <v>2.6775878999999999E-2</v>
      </c>
      <c r="AE292" s="162">
        <v>2.6827448E-2</v>
      </c>
    </row>
    <row r="293" spans="1:31" ht="15" x14ac:dyDescent="0.25">
      <c r="A293" s="169">
        <v>38687</v>
      </c>
      <c r="B293" s="162">
        <v>3.2271725000000001E-2</v>
      </c>
      <c r="C293" s="162">
        <v>2.8832347000000001E-2</v>
      </c>
      <c r="D293" s="162">
        <v>2.7429695E-2</v>
      </c>
      <c r="E293" s="162">
        <v>2.6687669000000001E-2</v>
      </c>
      <c r="F293" s="162">
        <v>2.6256415000000002E-2</v>
      </c>
      <c r="G293" s="162">
        <v>2.5997724E-2</v>
      </c>
      <c r="H293" s="162">
        <v>2.5843662999999999E-2</v>
      </c>
      <c r="I293" s="162">
        <v>2.5756646000000001E-2</v>
      </c>
      <c r="J293" s="162">
        <v>2.5714280999999999E-2</v>
      </c>
      <c r="K293" s="162">
        <v>2.5702512E-2</v>
      </c>
      <c r="L293" s="162">
        <v>2.5712154000000001E-2</v>
      </c>
      <c r="M293" s="162">
        <v>2.5737005E-2</v>
      </c>
      <c r="N293" s="162">
        <v>2.5772761000000002E-2</v>
      </c>
      <c r="O293" s="162">
        <v>2.5816360999999999E-2</v>
      </c>
      <c r="P293" s="162">
        <v>2.5865587999999998E-2</v>
      </c>
      <c r="Q293" s="162">
        <v>2.5918808000000002E-2</v>
      </c>
      <c r="R293" s="162">
        <v>2.5974797000000001E-2</v>
      </c>
      <c r="S293" s="162">
        <v>2.6032630000000001E-2</v>
      </c>
      <c r="T293" s="162">
        <v>2.6091600999999999E-2</v>
      </c>
      <c r="U293" s="162">
        <v>2.6151164000000001E-2</v>
      </c>
      <c r="V293" s="162">
        <v>2.6210898999999999E-2</v>
      </c>
      <c r="W293" s="162">
        <v>2.6270478E-2</v>
      </c>
      <c r="X293" s="162">
        <v>2.6329646000000002E-2</v>
      </c>
      <c r="Y293" s="162">
        <v>2.6388206000000001E-2</v>
      </c>
      <c r="Z293" s="162">
        <v>2.6446005000000002E-2</v>
      </c>
      <c r="AA293" s="162">
        <v>2.6502925E-2</v>
      </c>
      <c r="AB293" s="162">
        <v>2.6558875999999999E-2</v>
      </c>
      <c r="AC293" s="162">
        <v>2.6613792000000001E-2</v>
      </c>
      <c r="AD293" s="162">
        <v>2.6667623000000001E-2</v>
      </c>
      <c r="AE293" s="162">
        <v>2.6720337E-2</v>
      </c>
    </row>
    <row r="294" spans="1:31" ht="15" x14ac:dyDescent="0.25">
      <c r="A294" s="169">
        <v>38718</v>
      </c>
      <c r="B294" s="162">
        <v>2.4027758E-2</v>
      </c>
      <c r="C294" s="162">
        <v>2.4336446000000001E-2</v>
      </c>
      <c r="D294" s="162">
        <v>2.4261412999999999E-2</v>
      </c>
      <c r="E294" s="162">
        <v>2.4196769999999999E-2</v>
      </c>
      <c r="F294" s="162">
        <v>2.4179209E-2</v>
      </c>
      <c r="G294" s="162">
        <v>2.4201055999999999E-2</v>
      </c>
      <c r="H294" s="162">
        <v>2.4250820999999999E-2</v>
      </c>
      <c r="I294" s="162">
        <v>2.4319351999999999E-2</v>
      </c>
      <c r="J294" s="162">
        <v>2.4400147000000001E-2</v>
      </c>
      <c r="K294" s="162">
        <v>2.4488726999999998E-2</v>
      </c>
      <c r="L294" s="162">
        <v>2.4582025E-2</v>
      </c>
      <c r="M294" s="162">
        <v>2.4677927999999998E-2</v>
      </c>
      <c r="N294" s="162">
        <v>2.477497E-2</v>
      </c>
      <c r="O294" s="162">
        <v>2.4872123999999999E-2</v>
      </c>
      <c r="P294" s="162">
        <v>2.4968666E-2</v>
      </c>
      <c r="Q294" s="162">
        <v>2.5064085E-2</v>
      </c>
      <c r="R294" s="162">
        <v>2.515802E-2</v>
      </c>
      <c r="S294" s="162">
        <v>2.5250216999999998E-2</v>
      </c>
      <c r="T294" s="162">
        <v>2.5340503E-2</v>
      </c>
      <c r="U294" s="162">
        <v>2.5428761000000001E-2</v>
      </c>
      <c r="V294" s="162">
        <v>2.5514917000000002E-2</v>
      </c>
      <c r="W294" s="162">
        <v>2.5598929999999999E-2</v>
      </c>
      <c r="X294" s="162">
        <v>2.5680782999999999E-2</v>
      </c>
      <c r="Y294" s="162">
        <v>2.5760478E-2</v>
      </c>
      <c r="Z294" s="162">
        <v>2.5838030000000001E-2</v>
      </c>
      <c r="AA294" s="162">
        <v>2.5913463000000001E-2</v>
      </c>
      <c r="AB294" s="162">
        <v>2.5986812000000001E-2</v>
      </c>
      <c r="AC294" s="162">
        <v>2.6058115999999999E-2</v>
      </c>
      <c r="AD294" s="162">
        <v>2.6127417999999999E-2</v>
      </c>
      <c r="AE294" s="162">
        <v>2.6194766000000001E-2</v>
      </c>
    </row>
    <row r="295" spans="1:31" ht="15" x14ac:dyDescent="0.25">
      <c r="A295" s="169">
        <v>38749</v>
      </c>
      <c r="B295" s="162">
        <v>2.5082826999999999E-2</v>
      </c>
      <c r="C295" s="162">
        <v>2.5209065999999999E-2</v>
      </c>
      <c r="D295" s="162">
        <v>2.5070988999999998E-2</v>
      </c>
      <c r="E295" s="162">
        <v>2.4970228000000001E-2</v>
      </c>
      <c r="F295" s="162">
        <v>2.4925589000000001E-2</v>
      </c>
      <c r="G295" s="162">
        <v>2.4924331000000001E-2</v>
      </c>
      <c r="H295" s="162">
        <v>2.495317E-2</v>
      </c>
      <c r="I295" s="162">
        <v>2.5002206999999999E-2</v>
      </c>
      <c r="J295" s="162">
        <v>2.5064586999999999E-2</v>
      </c>
      <c r="K295" s="162">
        <v>2.5135642E-2</v>
      </c>
      <c r="L295" s="162">
        <v>2.5212188E-2</v>
      </c>
      <c r="M295" s="162">
        <v>2.5292036E-2</v>
      </c>
      <c r="N295" s="162">
        <v>2.5373660999999999E-2</v>
      </c>
      <c r="O295" s="162">
        <v>2.5455991000000001E-2</v>
      </c>
      <c r="P295" s="162">
        <v>2.5538265000000001E-2</v>
      </c>
      <c r="Q295" s="162">
        <v>2.5619940000000001E-2</v>
      </c>
      <c r="R295" s="162">
        <v>2.5700627E-2</v>
      </c>
      <c r="S295" s="162">
        <v>2.5780048E-2</v>
      </c>
      <c r="T295" s="162">
        <v>2.5858005999999999E-2</v>
      </c>
      <c r="U295" s="162">
        <v>2.5934362999999998E-2</v>
      </c>
      <c r="V295" s="162">
        <v>2.6009027000000001E-2</v>
      </c>
      <c r="W295" s="162">
        <v>2.6081937999999999E-2</v>
      </c>
      <c r="X295" s="162">
        <v>2.6153062000000001E-2</v>
      </c>
      <c r="Y295" s="162">
        <v>2.6222386E-2</v>
      </c>
      <c r="Z295" s="162">
        <v>2.6289909E-2</v>
      </c>
      <c r="AA295" s="162">
        <v>2.6355643000000002E-2</v>
      </c>
      <c r="AB295" s="162">
        <v>2.6419608000000001E-2</v>
      </c>
      <c r="AC295" s="162">
        <v>2.6481831000000001E-2</v>
      </c>
      <c r="AD295" s="162">
        <v>2.6542342999999999E-2</v>
      </c>
      <c r="AE295" s="162">
        <v>2.6601178999999999E-2</v>
      </c>
    </row>
    <row r="296" spans="1:31" ht="15" x14ac:dyDescent="0.25">
      <c r="A296" s="169">
        <v>38777</v>
      </c>
      <c r="B296" s="162">
        <v>1.768612E-2</v>
      </c>
      <c r="C296" s="162">
        <v>2.1593926999999999E-2</v>
      </c>
      <c r="D296" s="162">
        <v>2.2798268E-2</v>
      </c>
      <c r="E296" s="162">
        <v>2.3377037999999999E-2</v>
      </c>
      <c r="F296" s="162">
        <v>2.3740366999999998E-2</v>
      </c>
      <c r="G296" s="162">
        <v>2.4009083000000001E-2</v>
      </c>
      <c r="H296" s="162">
        <v>2.4228224999999999E-2</v>
      </c>
      <c r="I296" s="162">
        <v>2.4417509E-2</v>
      </c>
      <c r="J296" s="162">
        <v>2.4586719999999999E-2</v>
      </c>
      <c r="K296" s="162">
        <v>2.4741254000000001E-2</v>
      </c>
      <c r="L296" s="162">
        <v>2.4884363E-2</v>
      </c>
      <c r="M296" s="162">
        <v>2.5018159000000002E-2</v>
      </c>
      <c r="N296" s="162">
        <v>2.5144098E-2</v>
      </c>
      <c r="O296" s="162">
        <v>2.5263238E-2</v>
      </c>
      <c r="P296" s="162">
        <v>2.5376378000000002E-2</v>
      </c>
      <c r="Q296" s="162">
        <v>2.5484139999999999E-2</v>
      </c>
      <c r="R296" s="162">
        <v>2.5587026999999998E-2</v>
      </c>
      <c r="S296" s="162">
        <v>2.5685448999999999E-2</v>
      </c>
      <c r="T296" s="162">
        <v>2.5779753999999998E-2</v>
      </c>
      <c r="U296" s="162">
        <v>2.5870233999999999E-2</v>
      </c>
      <c r="V296" s="162">
        <v>2.5957146E-2</v>
      </c>
      <c r="W296" s="162">
        <v>2.6040714E-2</v>
      </c>
      <c r="X296" s="162">
        <v>2.6121136E-2</v>
      </c>
      <c r="Y296" s="162">
        <v>2.6198590000000001E-2</v>
      </c>
      <c r="Z296" s="162">
        <v>2.6273238000000001E-2</v>
      </c>
      <c r="AA296" s="162">
        <v>2.6345225E-2</v>
      </c>
      <c r="AB296" s="162">
        <v>2.6414686E-2</v>
      </c>
      <c r="AC296" s="162">
        <v>2.6481742999999999E-2</v>
      </c>
      <c r="AD296" s="162">
        <v>2.6546510999999998E-2</v>
      </c>
      <c r="AE296" s="162">
        <v>2.6609094999999999E-2</v>
      </c>
    </row>
    <row r="297" spans="1:31" ht="15" x14ac:dyDescent="0.25">
      <c r="A297" s="169">
        <v>38808</v>
      </c>
      <c r="B297" s="162">
        <v>2.6830379000000001E-2</v>
      </c>
      <c r="C297" s="162">
        <v>2.6704905000000001E-2</v>
      </c>
      <c r="D297" s="162">
        <v>2.6471204000000002E-2</v>
      </c>
      <c r="E297" s="162">
        <v>2.6311327999999998E-2</v>
      </c>
      <c r="F297" s="162">
        <v>2.6220555E-2</v>
      </c>
      <c r="G297" s="162">
        <v>2.6179269000000002E-2</v>
      </c>
      <c r="H297" s="162">
        <v>2.6171641999999998E-2</v>
      </c>
      <c r="I297" s="162">
        <v>2.6186662999999999E-2</v>
      </c>
      <c r="J297" s="162">
        <v>2.6216917999999999E-2</v>
      </c>
      <c r="K297" s="162">
        <v>2.6257421E-2</v>
      </c>
      <c r="L297" s="162">
        <v>2.6304787E-2</v>
      </c>
      <c r="M297" s="162">
        <v>2.6356687E-2</v>
      </c>
      <c r="N297" s="162">
        <v>2.6411492000000002E-2</v>
      </c>
      <c r="O297" s="162">
        <v>2.6468047000000001E-2</v>
      </c>
      <c r="P297" s="162">
        <v>2.6525525000000001E-2</v>
      </c>
      <c r="Q297" s="162">
        <v>2.6583322999999999E-2</v>
      </c>
      <c r="R297" s="162">
        <v>2.6641003E-2</v>
      </c>
      <c r="S297" s="162">
        <v>2.6698241000000001E-2</v>
      </c>
      <c r="T297" s="162">
        <v>2.6754798E-2</v>
      </c>
      <c r="U297" s="162">
        <v>2.6810501E-2</v>
      </c>
      <c r="V297" s="162">
        <v>2.6865223000000001E-2</v>
      </c>
      <c r="W297" s="162">
        <v>2.6918872E-2</v>
      </c>
      <c r="X297" s="162">
        <v>2.6971385E-2</v>
      </c>
      <c r="Y297" s="162">
        <v>2.702272E-2</v>
      </c>
      <c r="Z297" s="162">
        <v>2.7072850999999998E-2</v>
      </c>
      <c r="AA297" s="162">
        <v>2.7121764999999999E-2</v>
      </c>
      <c r="AB297" s="162">
        <v>2.7169458E-2</v>
      </c>
      <c r="AC297" s="162">
        <v>2.7215935E-2</v>
      </c>
      <c r="AD297" s="162">
        <v>2.7261206999999999E-2</v>
      </c>
      <c r="AE297" s="162">
        <v>2.7305288E-2</v>
      </c>
    </row>
    <row r="298" spans="1:31" ht="15" x14ac:dyDescent="0.25">
      <c r="A298" s="169">
        <v>38838</v>
      </c>
      <c r="B298" s="162">
        <v>2.8830196999999998E-2</v>
      </c>
      <c r="C298" s="162">
        <v>2.7761536E-2</v>
      </c>
      <c r="D298" s="162">
        <v>2.7233265999999999E-2</v>
      </c>
      <c r="E298" s="162">
        <v>2.6936572999999998E-2</v>
      </c>
      <c r="F298" s="162">
        <v>2.6766407999999998E-2</v>
      </c>
      <c r="G298" s="162">
        <v>2.6672153000000001E-2</v>
      </c>
      <c r="H298" s="162">
        <v>2.6625756E-2</v>
      </c>
      <c r="I298" s="162">
        <v>2.6610545999999999E-2</v>
      </c>
      <c r="J298" s="162">
        <v>2.6616154999999999E-2</v>
      </c>
      <c r="K298" s="162">
        <v>2.6635907E-2</v>
      </c>
      <c r="L298" s="162">
        <v>2.6665375000000002E-2</v>
      </c>
      <c r="M298" s="162">
        <v>2.6701547999999999E-2</v>
      </c>
      <c r="N298" s="162">
        <v>2.6742330000000002E-2</v>
      </c>
      <c r="O298" s="162">
        <v>2.6786236000000001E-2</v>
      </c>
      <c r="P298" s="162">
        <v>2.6832194E-2</v>
      </c>
      <c r="Q298" s="162">
        <v>2.6879417999999999E-2</v>
      </c>
      <c r="R298" s="162">
        <v>2.6927326000000001E-2</v>
      </c>
      <c r="S298" s="162">
        <v>2.6975485E-2</v>
      </c>
      <c r="T298" s="162">
        <v>2.7023566999999998E-2</v>
      </c>
      <c r="U298" s="162">
        <v>2.7071326E-2</v>
      </c>
      <c r="V298" s="162">
        <v>2.7118574999999999E-2</v>
      </c>
      <c r="W298" s="162">
        <v>2.7165173000000001E-2</v>
      </c>
      <c r="X298" s="162">
        <v>2.7211016000000001E-2</v>
      </c>
      <c r="Y298" s="162">
        <v>2.7256025E-2</v>
      </c>
      <c r="Z298" s="162">
        <v>2.7300145000000001E-2</v>
      </c>
      <c r="AA298" s="162">
        <v>2.7343335999999999E-2</v>
      </c>
      <c r="AB298" s="162">
        <v>2.7385572E-2</v>
      </c>
      <c r="AC298" s="162">
        <v>2.7426836999999999E-2</v>
      </c>
      <c r="AD298" s="162">
        <v>2.7467124999999998E-2</v>
      </c>
      <c r="AE298" s="162">
        <v>2.7506434E-2</v>
      </c>
    </row>
    <row r="299" spans="1:31" ht="15" x14ac:dyDescent="0.25">
      <c r="A299" s="169">
        <v>38869</v>
      </c>
      <c r="B299" s="162">
        <v>2.7447553E-2</v>
      </c>
      <c r="C299" s="162">
        <v>2.7155452E-2</v>
      </c>
      <c r="D299" s="162">
        <v>2.6897734E-2</v>
      </c>
      <c r="E299" s="162">
        <v>2.6735376000000002E-2</v>
      </c>
      <c r="F299" s="162">
        <v>2.6644274999999999E-2</v>
      </c>
      <c r="G299" s="162">
        <v>2.660123E-2</v>
      </c>
      <c r="H299" s="162">
        <v>2.6590081000000002E-2</v>
      </c>
      <c r="I299" s="162">
        <v>2.6600156999999999E-2</v>
      </c>
      <c r="J299" s="162">
        <v>2.6624444000000001E-2</v>
      </c>
      <c r="K299" s="162">
        <v>2.6658286999999999E-2</v>
      </c>
      <c r="L299" s="162">
        <v>2.6698547999999999E-2</v>
      </c>
      <c r="M299" s="162">
        <v>2.6743077000000001E-2</v>
      </c>
      <c r="N299" s="162">
        <v>2.6790371E-2</v>
      </c>
      <c r="O299" s="162">
        <v>2.6839367999999999E-2</v>
      </c>
      <c r="P299" s="162">
        <v>2.6889303999999999E-2</v>
      </c>
      <c r="Q299" s="162">
        <v>2.6939624999999998E-2</v>
      </c>
      <c r="R299" s="162">
        <v>2.6989925000000001E-2</v>
      </c>
      <c r="S299" s="162">
        <v>2.7039904E-2</v>
      </c>
      <c r="T299" s="162">
        <v>2.7089340999999999E-2</v>
      </c>
      <c r="U299" s="162">
        <v>2.7138074000000002E-2</v>
      </c>
      <c r="V299" s="162">
        <v>2.7185982000000001E-2</v>
      </c>
      <c r="W299" s="162">
        <v>2.7232981E-2</v>
      </c>
      <c r="X299" s="162">
        <v>2.7279008E-2</v>
      </c>
      <c r="Y299" s="162">
        <v>2.7324022999999999E-2</v>
      </c>
      <c r="Z299" s="162">
        <v>2.7368E-2</v>
      </c>
      <c r="AA299" s="162">
        <v>2.7410924E-2</v>
      </c>
      <c r="AB299" s="162">
        <v>2.7452790000000001E-2</v>
      </c>
      <c r="AC299" s="162">
        <v>2.7493599000000001E-2</v>
      </c>
      <c r="AD299" s="162">
        <v>2.753336E-2</v>
      </c>
      <c r="AE299" s="162">
        <v>2.7572084E-2</v>
      </c>
    </row>
    <row r="300" spans="1:31" ht="15" x14ac:dyDescent="0.25">
      <c r="A300" s="169">
        <v>38899</v>
      </c>
      <c r="B300" s="162">
        <v>2.8005219000000001E-2</v>
      </c>
      <c r="C300" s="162">
        <v>2.767961E-2</v>
      </c>
      <c r="D300" s="162">
        <v>2.7443809999999999E-2</v>
      </c>
      <c r="E300" s="162">
        <v>2.7300350000000001E-2</v>
      </c>
      <c r="F300" s="162">
        <v>2.7219999000000002E-2</v>
      </c>
      <c r="G300" s="162">
        <v>2.7180994E-2</v>
      </c>
      <c r="H300" s="162">
        <v>2.7169090999999999E-2</v>
      </c>
      <c r="I300" s="162">
        <v>2.7175123999999998E-2</v>
      </c>
      <c r="J300" s="162">
        <v>2.7193144999999998E-2</v>
      </c>
      <c r="K300" s="162">
        <v>2.7219230000000001E-2</v>
      </c>
      <c r="L300" s="162">
        <v>2.7250748000000002E-2</v>
      </c>
      <c r="M300" s="162">
        <v>2.7285895000000001E-2</v>
      </c>
      <c r="N300" s="162">
        <v>2.7323415E-2</v>
      </c>
      <c r="O300" s="162">
        <v>2.7362419999999998E-2</v>
      </c>
      <c r="P300" s="162">
        <v>2.7402269E-2</v>
      </c>
      <c r="Q300" s="162">
        <v>2.7442498999999999E-2</v>
      </c>
      <c r="R300" s="162">
        <v>2.7482768000000001E-2</v>
      </c>
      <c r="S300" s="162">
        <v>2.7522825000000001E-2</v>
      </c>
      <c r="T300" s="162">
        <v>2.7562482999999999E-2</v>
      </c>
      <c r="U300" s="162">
        <v>2.7601606000000001E-2</v>
      </c>
      <c r="V300" s="162">
        <v>2.7640089999999999E-2</v>
      </c>
      <c r="W300" s="162">
        <v>2.7677863E-2</v>
      </c>
      <c r="X300" s="162">
        <v>2.7714873000000001E-2</v>
      </c>
      <c r="Y300" s="162">
        <v>2.7751082999999999E-2</v>
      </c>
      <c r="Z300" s="162">
        <v>2.7786469000000001E-2</v>
      </c>
      <c r="AA300" s="162">
        <v>2.7821017999999999E-2</v>
      </c>
      <c r="AB300" s="162">
        <v>2.7854724000000001E-2</v>
      </c>
      <c r="AC300" s="162">
        <v>2.7887588000000001E-2</v>
      </c>
      <c r="AD300" s="162">
        <v>2.7919612999999999E-2</v>
      </c>
      <c r="AE300" s="162">
        <v>2.7950809E-2</v>
      </c>
    </row>
    <row r="301" spans="1:31" ht="15" x14ac:dyDescent="0.25">
      <c r="A301" s="169">
        <v>38930</v>
      </c>
      <c r="B301" s="162">
        <v>2.8670646000000001E-2</v>
      </c>
      <c r="C301" s="162">
        <v>2.7582447E-2</v>
      </c>
      <c r="D301" s="162">
        <v>2.6971278000000001E-2</v>
      </c>
      <c r="E301" s="162">
        <v>2.6608869E-2</v>
      </c>
      <c r="F301" s="162">
        <v>2.6393349E-2</v>
      </c>
      <c r="G301" s="162">
        <v>2.6269203000000001E-2</v>
      </c>
      <c r="H301" s="162">
        <v>2.6203813999999999E-2</v>
      </c>
      <c r="I301" s="162">
        <v>2.6177189E-2</v>
      </c>
      <c r="J301" s="162">
        <v>2.6176675999999999E-2</v>
      </c>
      <c r="K301" s="162">
        <v>2.6194037999999999E-2</v>
      </c>
      <c r="L301" s="162">
        <v>2.6223778E-2</v>
      </c>
      <c r="M301" s="162">
        <v>2.6262140999999999E-2</v>
      </c>
      <c r="N301" s="162">
        <v>2.6306504000000001E-2</v>
      </c>
      <c r="O301" s="162">
        <v>2.6355002999999998E-2</v>
      </c>
      <c r="P301" s="162">
        <v>2.6406287000000001E-2</v>
      </c>
      <c r="Q301" s="162">
        <v>2.6459368E-2</v>
      </c>
      <c r="R301" s="162">
        <v>2.6513508000000002E-2</v>
      </c>
      <c r="S301" s="162">
        <v>2.6568156999999998E-2</v>
      </c>
      <c r="T301" s="162">
        <v>2.6622897E-2</v>
      </c>
      <c r="U301" s="162">
        <v>2.6677413000000001E-2</v>
      </c>
      <c r="V301" s="162">
        <v>2.6731464999999999E-2</v>
      </c>
      <c r="W301" s="162">
        <v>2.6784868999999999E-2</v>
      </c>
      <c r="X301" s="162">
        <v>2.6837488999999999E-2</v>
      </c>
      <c r="Y301" s="162">
        <v>2.6889219999999998E-2</v>
      </c>
      <c r="Z301" s="162">
        <v>2.6939985999999999E-2</v>
      </c>
      <c r="AA301" s="162">
        <v>2.6989732999999998E-2</v>
      </c>
      <c r="AB301" s="162">
        <v>2.7038421999999999E-2</v>
      </c>
      <c r="AC301" s="162">
        <v>2.7086028000000002E-2</v>
      </c>
      <c r="AD301" s="162">
        <v>2.7132538000000001E-2</v>
      </c>
      <c r="AE301" s="162">
        <v>2.7177946000000001E-2</v>
      </c>
    </row>
    <row r="302" spans="1:31" ht="15" x14ac:dyDescent="0.25">
      <c r="A302" s="169">
        <v>38961</v>
      </c>
      <c r="B302" s="162">
        <v>2.6513028000000001E-2</v>
      </c>
      <c r="C302" s="162">
        <v>2.6166808E-2</v>
      </c>
      <c r="D302" s="162">
        <v>2.5730454E-2</v>
      </c>
      <c r="E302" s="162">
        <v>2.5431967E-2</v>
      </c>
      <c r="F302" s="162">
        <v>2.5251677E-2</v>
      </c>
      <c r="G302" s="162">
        <v>2.5154525E-2</v>
      </c>
      <c r="H302" s="162">
        <v>2.5113732E-2</v>
      </c>
      <c r="I302" s="162">
        <v>2.5110997999999999E-2</v>
      </c>
      <c r="J302" s="162">
        <v>2.5134087999999999E-2</v>
      </c>
      <c r="K302" s="162">
        <v>2.5174802999999999E-2</v>
      </c>
      <c r="L302" s="162">
        <v>2.5227578000000001E-2</v>
      </c>
      <c r="M302" s="162">
        <v>2.5288578999999999E-2</v>
      </c>
      <c r="N302" s="162">
        <v>2.5355117999999999E-2</v>
      </c>
      <c r="O302" s="162">
        <v>2.5425284999999999E-2</v>
      </c>
      <c r="P302" s="162">
        <v>2.5497698999999999E-2</v>
      </c>
      <c r="Q302" s="162">
        <v>2.5571354000000001E-2</v>
      </c>
      <c r="R302" s="162">
        <v>2.5645504E-2</v>
      </c>
      <c r="S302" s="162">
        <v>2.5719598E-2</v>
      </c>
      <c r="T302" s="162">
        <v>2.5793221000000002E-2</v>
      </c>
      <c r="U302" s="162">
        <v>2.5866067E-2</v>
      </c>
      <c r="V302" s="162">
        <v>2.5937904000000001E-2</v>
      </c>
      <c r="W302" s="162">
        <v>2.6008561999999999E-2</v>
      </c>
      <c r="X302" s="162">
        <v>2.6077915E-2</v>
      </c>
      <c r="Y302" s="162">
        <v>2.6145873E-2</v>
      </c>
      <c r="Z302" s="162">
        <v>2.6212375999999999E-2</v>
      </c>
      <c r="AA302" s="162">
        <v>2.6277381999999998E-2</v>
      </c>
      <c r="AB302" s="162">
        <v>2.6340867E-2</v>
      </c>
      <c r="AC302" s="162">
        <v>2.6402821999999999E-2</v>
      </c>
      <c r="AD302" s="162">
        <v>2.6463246999999999E-2</v>
      </c>
      <c r="AE302" s="162">
        <v>2.6522150000000001E-2</v>
      </c>
    </row>
    <row r="303" spans="1:31" ht="15" x14ac:dyDescent="0.25">
      <c r="A303" s="169">
        <v>38991</v>
      </c>
      <c r="B303" s="162">
        <v>2.4007047E-2</v>
      </c>
      <c r="C303" s="162">
        <v>2.4741666999999998E-2</v>
      </c>
      <c r="D303" s="162">
        <v>2.4729955000000001E-2</v>
      </c>
      <c r="E303" s="162">
        <v>2.4662653E-2</v>
      </c>
      <c r="F303" s="162">
        <v>2.4628321000000002E-2</v>
      </c>
      <c r="G303" s="162">
        <v>2.4631416E-2</v>
      </c>
      <c r="H303" s="162">
        <v>2.4663469E-2</v>
      </c>
      <c r="I303" s="162">
        <v>2.4715911E-2</v>
      </c>
      <c r="J303" s="162">
        <v>2.4782163999999999E-2</v>
      </c>
      <c r="K303" s="162">
        <v>2.4857529999999999E-2</v>
      </c>
      <c r="L303" s="162">
        <v>2.4938719000000002E-2</v>
      </c>
      <c r="M303" s="162">
        <v>2.5023436E-2</v>
      </c>
      <c r="N303" s="162">
        <v>2.5110068999999999E-2</v>
      </c>
      <c r="O303" s="162">
        <v>2.5197476999999999E-2</v>
      </c>
      <c r="P303" s="162">
        <v>2.5284847999999999E-2</v>
      </c>
      <c r="Q303" s="162">
        <v>2.5371603E-2</v>
      </c>
      <c r="R303" s="162">
        <v>2.5457322000000001E-2</v>
      </c>
      <c r="S303" s="162">
        <v>2.5541709999999999E-2</v>
      </c>
      <c r="T303" s="162">
        <v>2.5624551999999998E-2</v>
      </c>
      <c r="U303" s="162">
        <v>2.5705701000000001E-2</v>
      </c>
      <c r="V303" s="162">
        <v>2.5785058E-2</v>
      </c>
      <c r="W303" s="162">
        <v>2.5862558000000001E-2</v>
      </c>
      <c r="X303" s="162">
        <v>2.5938164E-2</v>
      </c>
      <c r="Y303" s="162">
        <v>2.6011858999999998E-2</v>
      </c>
      <c r="Z303" s="162">
        <v>2.6083644E-2</v>
      </c>
      <c r="AA303" s="162">
        <v>2.6153530000000001E-2</v>
      </c>
      <c r="AB303" s="162">
        <v>2.6221537999999999E-2</v>
      </c>
      <c r="AC303" s="162">
        <v>2.6287695E-2</v>
      </c>
      <c r="AD303" s="162">
        <v>2.6352035999999999E-2</v>
      </c>
      <c r="AE303" s="162">
        <v>2.6414597000000001E-2</v>
      </c>
    </row>
    <row r="304" spans="1:31" ht="15" x14ac:dyDescent="0.25">
      <c r="A304" s="169">
        <v>39022</v>
      </c>
      <c r="B304" s="162">
        <v>1.8893923E-2</v>
      </c>
      <c r="C304" s="162">
        <v>2.1920057E-2</v>
      </c>
      <c r="D304" s="162">
        <v>2.2646096000000001E-2</v>
      </c>
      <c r="E304" s="162">
        <v>2.2931548999999999E-2</v>
      </c>
      <c r="F304" s="162">
        <v>2.3106578999999999E-2</v>
      </c>
      <c r="G304" s="162">
        <v>2.3251587000000001E-2</v>
      </c>
      <c r="H304" s="162">
        <v>2.3388618E-2</v>
      </c>
      <c r="I304" s="162">
        <v>2.3523506999999999E-2</v>
      </c>
      <c r="J304" s="162">
        <v>2.3657319999999999E-2</v>
      </c>
      <c r="K304" s="162">
        <v>2.3789791000000001E-2</v>
      </c>
      <c r="L304" s="162">
        <v>2.3920390999999999E-2</v>
      </c>
      <c r="M304" s="162">
        <v>2.4048639E-2</v>
      </c>
      <c r="N304" s="162">
        <v>2.4174173E-2</v>
      </c>
      <c r="O304" s="162">
        <v>2.4296745000000002E-2</v>
      </c>
      <c r="P304" s="162">
        <v>2.4416203000000001E-2</v>
      </c>
      <c r="Q304" s="162">
        <v>2.4532459E-2</v>
      </c>
      <c r="R304" s="162">
        <v>2.4645482E-2</v>
      </c>
      <c r="S304" s="162">
        <v>2.4755271999999998E-2</v>
      </c>
      <c r="T304" s="162">
        <v>2.4861860999999999E-2</v>
      </c>
      <c r="U304" s="162">
        <v>2.4965296000000001E-2</v>
      </c>
      <c r="V304" s="162">
        <v>2.5065638000000001E-2</v>
      </c>
      <c r="W304" s="162">
        <v>2.5162957E-2</v>
      </c>
      <c r="X304" s="162">
        <v>2.5257331000000001E-2</v>
      </c>
      <c r="Y304" s="162">
        <v>2.5348837999999999E-2</v>
      </c>
      <c r="Z304" s="162">
        <v>2.5437562E-2</v>
      </c>
      <c r="AA304" s="162">
        <v>2.5523587E-2</v>
      </c>
      <c r="AB304" s="162">
        <v>2.5606994000000001E-2</v>
      </c>
      <c r="AC304" s="162">
        <v>2.5687868999999999E-2</v>
      </c>
      <c r="AD304" s="162">
        <v>2.5766291E-2</v>
      </c>
      <c r="AE304" s="162">
        <v>2.5842343E-2</v>
      </c>
    </row>
    <row r="305" spans="1:31" ht="15" x14ac:dyDescent="0.25">
      <c r="A305" s="169">
        <v>39052</v>
      </c>
      <c r="B305" s="162">
        <v>1.9891527999999999E-2</v>
      </c>
      <c r="C305" s="162">
        <v>2.2213158E-2</v>
      </c>
      <c r="D305" s="162">
        <v>2.2673048000000001E-2</v>
      </c>
      <c r="E305" s="162">
        <v>2.2821088E-2</v>
      </c>
      <c r="F305" s="162">
        <v>2.2915076E-2</v>
      </c>
      <c r="G305" s="162">
        <v>2.3009012999999998E-2</v>
      </c>
      <c r="H305" s="162">
        <v>2.3112726E-2</v>
      </c>
      <c r="I305" s="162">
        <v>2.3225566E-2</v>
      </c>
      <c r="J305" s="162">
        <v>2.3344838E-2</v>
      </c>
      <c r="K305" s="162">
        <v>2.3467956000000002E-2</v>
      </c>
      <c r="L305" s="162">
        <v>2.3592889999999998E-2</v>
      </c>
      <c r="M305" s="162">
        <v>2.3718149000000001E-2</v>
      </c>
      <c r="N305" s="162">
        <v>2.3842673000000002E-2</v>
      </c>
      <c r="O305" s="162">
        <v>2.3965714999999999E-2</v>
      </c>
      <c r="P305" s="162">
        <v>2.4086758999999999E-2</v>
      </c>
      <c r="Q305" s="162">
        <v>2.4205449E-2</v>
      </c>
      <c r="R305" s="162">
        <v>2.4321549000000001E-2</v>
      </c>
      <c r="S305" s="162">
        <v>2.4434908000000002E-2</v>
      </c>
      <c r="T305" s="162">
        <v>2.4545434000000001E-2</v>
      </c>
      <c r="U305" s="162">
        <v>2.4653080000000001E-2</v>
      </c>
      <c r="V305" s="162">
        <v>2.4757835999999998E-2</v>
      </c>
      <c r="W305" s="162">
        <v>2.4859711999999999E-2</v>
      </c>
      <c r="X305" s="162">
        <v>2.4958737000000002E-2</v>
      </c>
      <c r="Y305" s="162">
        <v>2.5054954000000001E-2</v>
      </c>
      <c r="Z305" s="162">
        <v>2.5148415E-2</v>
      </c>
      <c r="AA305" s="162">
        <v>2.523918E-2</v>
      </c>
      <c r="AB305" s="162">
        <v>2.5327312000000001E-2</v>
      </c>
      <c r="AC305" s="162">
        <v>2.5412878E-2</v>
      </c>
      <c r="AD305" s="162">
        <v>2.5495948000000001E-2</v>
      </c>
      <c r="AE305" s="162">
        <v>2.5576591999999999E-2</v>
      </c>
    </row>
    <row r="306" spans="1:31" ht="15" x14ac:dyDescent="0.25">
      <c r="A306" s="169">
        <v>39083</v>
      </c>
      <c r="B306" s="162">
        <v>2.6838115999999999E-2</v>
      </c>
      <c r="C306" s="162">
        <v>2.6191844999999998E-2</v>
      </c>
      <c r="D306" s="162">
        <v>2.5739650999999999E-2</v>
      </c>
      <c r="E306" s="162">
        <v>2.5465024999999999E-2</v>
      </c>
      <c r="F306" s="162">
        <v>2.5310125999999999E-2</v>
      </c>
      <c r="G306" s="162">
        <v>2.5233366E-2</v>
      </c>
      <c r="H306" s="162">
        <v>2.5207769000000001E-2</v>
      </c>
      <c r="I306" s="162">
        <v>2.5216031E-2</v>
      </c>
      <c r="J306" s="162">
        <v>2.5246942000000001E-2</v>
      </c>
      <c r="K306" s="162">
        <v>2.5293118E-2</v>
      </c>
      <c r="L306" s="162">
        <v>2.5349601999999999E-2</v>
      </c>
      <c r="M306" s="162">
        <v>2.5413002000000001E-2</v>
      </c>
      <c r="N306" s="162">
        <v>2.5480954E-2</v>
      </c>
      <c r="O306" s="162">
        <v>2.5551781999999999E-2</v>
      </c>
      <c r="P306" s="162">
        <v>2.5624280999999999E-2</v>
      </c>
      <c r="Q306" s="162">
        <v>2.5697576E-2</v>
      </c>
      <c r="R306" s="162">
        <v>2.5771023000000001E-2</v>
      </c>
      <c r="S306" s="162">
        <v>2.5844144999999999E-2</v>
      </c>
      <c r="T306" s="162">
        <v>2.591659E-2</v>
      </c>
      <c r="U306" s="162">
        <v>2.5988097000000002E-2</v>
      </c>
      <c r="V306" s="162">
        <v>2.6058471999999999E-2</v>
      </c>
      <c r="W306" s="162">
        <v>2.6127574000000001E-2</v>
      </c>
      <c r="X306" s="162">
        <v>2.6195302E-2</v>
      </c>
      <c r="Y306" s="162">
        <v>2.6261586E-2</v>
      </c>
      <c r="Z306" s="162">
        <v>2.632638E-2</v>
      </c>
      <c r="AA306" s="162">
        <v>2.6389655000000001E-2</v>
      </c>
      <c r="AB306" s="162">
        <v>2.6451399E-2</v>
      </c>
      <c r="AC306" s="162">
        <v>2.6511610000000001E-2</v>
      </c>
      <c r="AD306" s="162">
        <v>2.6570294000000001E-2</v>
      </c>
      <c r="AE306" s="162">
        <v>2.6627466999999998E-2</v>
      </c>
    </row>
    <row r="307" spans="1:31" ht="15" x14ac:dyDescent="0.25">
      <c r="A307" s="169">
        <v>39114</v>
      </c>
      <c r="B307" s="162">
        <v>2.6396414999999999E-2</v>
      </c>
      <c r="C307" s="162">
        <v>2.6283059000000001E-2</v>
      </c>
      <c r="D307" s="162">
        <v>2.6015473000000001E-2</v>
      </c>
      <c r="E307" s="162">
        <v>2.5828659E-2</v>
      </c>
      <c r="F307" s="162">
        <v>2.5721237000000001E-2</v>
      </c>
      <c r="G307" s="162">
        <v>2.5671322E-2</v>
      </c>
      <c r="H307" s="162">
        <v>2.5660717E-2</v>
      </c>
      <c r="I307" s="162">
        <v>2.5676639000000001E-2</v>
      </c>
      <c r="J307" s="162">
        <v>2.5710442999999999E-2</v>
      </c>
      <c r="K307" s="162">
        <v>2.5756304000000001E-2</v>
      </c>
      <c r="L307" s="162">
        <v>2.5810258999999999E-2</v>
      </c>
      <c r="M307" s="162">
        <v>2.5869579E-2</v>
      </c>
      <c r="N307" s="162">
        <v>2.5932354000000001E-2</v>
      </c>
      <c r="O307" s="162">
        <v>2.5997230999999999E-2</v>
      </c>
      <c r="P307" s="162">
        <v>2.6063236E-2</v>
      </c>
      <c r="Q307" s="162">
        <v>2.6129663000000001E-2</v>
      </c>
      <c r="R307" s="162">
        <v>2.6195995E-2</v>
      </c>
      <c r="S307" s="162">
        <v>2.6261850999999999E-2</v>
      </c>
      <c r="T307" s="162">
        <v>2.6326952000000001E-2</v>
      </c>
      <c r="U307" s="162">
        <v>2.6391089999999999E-2</v>
      </c>
      <c r="V307" s="162">
        <v>2.6454116E-2</v>
      </c>
      <c r="W307" s="162">
        <v>2.6515922000000001E-2</v>
      </c>
      <c r="X307" s="162">
        <v>2.6576431000000001E-2</v>
      </c>
      <c r="Y307" s="162">
        <v>2.6635592999999999E-2</v>
      </c>
      <c r="Z307" s="162">
        <v>2.6693376000000001E-2</v>
      </c>
      <c r="AA307" s="162">
        <v>2.6749762999999999E-2</v>
      </c>
      <c r="AB307" s="162">
        <v>2.6804749999999999E-2</v>
      </c>
      <c r="AC307" s="162">
        <v>2.6858341000000001E-2</v>
      </c>
      <c r="AD307" s="162">
        <v>2.6910547E-2</v>
      </c>
      <c r="AE307" s="162">
        <v>2.6961384000000001E-2</v>
      </c>
    </row>
    <row r="308" spans="1:31" ht="15" x14ac:dyDescent="0.25">
      <c r="A308" s="169">
        <v>39142</v>
      </c>
      <c r="B308" s="162">
        <v>2.7976602E-2</v>
      </c>
      <c r="C308" s="162">
        <v>2.6433729E-2</v>
      </c>
      <c r="D308" s="162">
        <v>2.5593916000000001E-2</v>
      </c>
      <c r="E308" s="162">
        <v>2.5104404E-2</v>
      </c>
      <c r="F308" s="162">
        <v>2.4818584000000001E-2</v>
      </c>
      <c r="G308" s="162">
        <v>2.4658553E-2</v>
      </c>
      <c r="H308" s="162">
        <v>2.4579034999999999E-2</v>
      </c>
      <c r="I308" s="162">
        <v>2.4552429000000001E-2</v>
      </c>
      <c r="J308" s="162">
        <v>2.4561324999999998E-2</v>
      </c>
      <c r="K308" s="162">
        <v>2.4594415000000001E-2</v>
      </c>
      <c r="L308" s="162">
        <v>2.4644162000000001E-2</v>
      </c>
      <c r="M308" s="162">
        <v>2.4705423000000001E-2</v>
      </c>
      <c r="N308" s="162">
        <v>2.4774615E-2</v>
      </c>
      <c r="O308" s="162">
        <v>2.4849191E-2</v>
      </c>
      <c r="P308" s="162">
        <v>2.4927311000000001E-2</v>
      </c>
      <c r="Q308" s="162">
        <v>2.5007628E-2</v>
      </c>
      <c r="R308" s="162">
        <v>2.5089143000000001E-2</v>
      </c>
      <c r="S308" s="162">
        <v>2.5171110999999999E-2</v>
      </c>
      <c r="T308" s="162">
        <v>2.525297E-2</v>
      </c>
      <c r="U308" s="162">
        <v>2.5334295E-2</v>
      </c>
      <c r="V308" s="162">
        <v>2.5414764999999999E-2</v>
      </c>
      <c r="W308" s="162">
        <v>2.5494138999999999E-2</v>
      </c>
      <c r="X308" s="162">
        <v>2.5572236000000002E-2</v>
      </c>
      <c r="Y308" s="162">
        <v>2.5648921000000002E-2</v>
      </c>
      <c r="Z308" s="162">
        <v>2.5724098000000001E-2</v>
      </c>
      <c r="AA308" s="162">
        <v>2.5797697000000001E-2</v>
      </c>
      <c r="AB308" s="162">
        <v>2.5869675000000002E-2</v>
      </c>
      <c r="AC308" s="162">
        <v>2.5940002E-2</v>
      </c>
      <c r="AD308" s="162">
        <v>2.6008666999999999E-2</v>
      </c>
      <c r="AE308" s="162">
        <v>2.6075667E-2</v>
      </c>
    </row>
    <row r="309" spans="1:31" ht="15" x14ac:dyDescent="0.25">
      <c r="A309" s="169">
        <v>39173</v>
      </c>
      <c r="B309" s="162">
        <v>2.7184482999999999E-2</v>
      </c>
      <c r="C309" s="162">
        <v>2.6103851000000001E-2</v>
      </c>
      <c r="D309" s="162">
        <v>2.5467815000000001E-2</v>
      </c>
      <c r="E309" s="162">
        <v>2.5093837000000001E-2</v>
      </c>
      <c r="F309" s="162">
        <v>2.4880411000000002E-2</v>
      </c>
      <c r="G309" s="162">
        <v>2.4768161E-2</v>
      </c>
      <c r="H309" s="162">
        <v>2.4721182000000001E-2</v>
      </c>
      <c r="I309" s="162">
        <v>2.4717157999999999E-2</v>
      </c>
      <c r="J309" s="162">
        <v>2.4741867000000001E-2</v>
      </c>
      <c r="K309" s="162">
        <v>2.4786022000000001E-2</v>
      </c>
      <c r="L309" s="162">
        <v>2.4843418999999999E-2</v>
      </c>
      <c r="M309" s="162">
        <v>2.4909819999999999E-2</v>
      </c>
      <c r="N309" s="162">
        <v>2.4982276000000001E-2</v>
      </c>
      <c r="O309" s="162">
        <v>2.5058691000000001E-2</v>
      </c>
      <c r="P309" s="162">
        <v>2.5137559E-2</v>
      </c>
      <c r="Q309" s="162">
        <v>2.5217779999999999E-2</v>
      </c>
      <c r="R309" s="162">
        <v>2.5298542E-2</v>
      </c>
      <c r="S309" s="162">
        <v>2.5379242E-2</v>
      </c>
      <c r="T309" s="162">
        <v>2.5459432000000001E-2</v>
      </c>
      <c r="U309" s="162">
        <v>2.5538774E-2</v>
      </c>
      <c r="V309" s="162">
        <v>2.5617017999999998E-2</v>
      </c>
      <c r="W309" s="162">
        <v>2.5693977999999999E-2</v>
      </c>
      <c r="X309" s="162">
        <v>2.5769515999999999E-2</v>
      </c>
      <c r="Y309" s="162">
        <v>2.5843536E-2</v>
      </c>
      <c r="Z309" s="162">
        <v>2.5915970999999999E-2</v>
      </c>
      <c r="AA309" s="162">
        <v>2.5986775E-2</v>
      </c>
      <c r="AB309" s="162">
        <v>2.6055923000000002E-2</v>
      </c>
      <c r="AC309" s="162">
        <v>2.6123403999999999E-2</v>
      </c>
      <c r="AD309" s="162">
        <v>2.6189218E-2</v>
      </c>
      <c r="AE309" s="162">
        <v>2.6253374999999999E-2</v>
      </c>
    </row>
    <row r="310" spans="1:31" ht="15" x14ac:dyDescent="0.25">
      <c r="A310" s="169">
        <v>39203</v>
      </c>
      <c r="B310" s="162">
        <v>2.9243063999999999E-2</v>
      </c>
      <c r="C310" s="162">
        <v>2.7137292E-2</v>
      </c>
      <c r="D310" s="162">
        <v>2.6223578000000001E-2</v>
      </c>
      <c r="E310" s="162">
        <v>2.5737243E-2</v>
      </c>
      <c r="F310" s="162">
        <v>2.5464455E-2</v>
      </c>
      <c r="G310" s="162">
        <v>2.5314071E-2</v>
      </c>
      <c r="H310" s="162">
        <v>2.5238987000000001E-2</v>
      </c>
      <c r="I310" s="162">
        <v>2.5212310000000002E-2</v>
      </c>
      <c r="J310" s="162">
        <v>2.5217705999999999E-2</v>
      </c>
      <c r="K310" s="162">
        <v>2.5244809999999999E-2</v>
      </c>
      <c r="L310" s="162">
        <v>2.5286809E-2</v>
      </c>
      <c r="M310" s="162">
        <v>2.5339094999999999E-2</v>
      </c>
      <c r="N310" s="162">
        <v>2.5398469999999999E-2</v>
      </c>
      <c r="O310" s="162">
        <v>2.5462670999999999E-2</v>
      </c>
      <c r="P310" s="162">
        <v>2.5530065000000001E-2</v>
      </c>
      <c r="Q310" s="162">
        <v>2.5599456999999999E-2</v>
      </c>
      <c r="R310" s="162">
        <v>2.5669962000000001E-2</v>
      </c>
      <c r="S310" s="162">
        <v>2.5740919000000001E-2</v>
      </c>
      <c r="T310" s="162">
        <v>2.5811827999999998E-2</v>
      </c>
      <c r="U310" s="162">
        <v>2.5882313000000001E-2</v>
      </c>
      <c r="V310" s="162">
        <v>2.5952088000000002E-2</v>
      </c>
      <c r="W310" s="162">
        <v>2.6020938E-2</v>
      </c>
      <c r="X310" s="162">
        <v>2.6088701999999998E-2</v>
      </c>
      <c r="Y310" s="162">
        <v>2.6155258000000001E-2</v>
      </c>
      <c r="Z310" s="162">
        <v>2.6220521E-2</v>
      </c>
      <c r="AA310" s="162">
        <v>2.6284426999999999E-2</v>
      </c>
      <c r="AB310" s="162">
        <v>2.6346936000000001E-2</v>
      </c>
      <c r="AC310" s="162">
        <v>2.6408022E-2</v>
      </c>
      <c r="AD310" s="162">
        <v>2.6467671000000002E-2</v>
      </c>
      <c r="AE310" s="162">
        <v>2.6525882000000001E-2</v>
      </c>
    </row>
    <row r="311" spans="1:31" ht="15" x14ac:dyDescent="0.25">
      <c r="A311" s="169">
        <v>39234</v>
      </c>
      <c r="B311" s="162">
        <v>3.2146149999999998E-2</v>
      </c>
      <c r="C311" s="162">
        <v>2.9300843E-2</v>
      </c>
      <c r="D311" s="162">
        <v>2.8152765E-2</v>
      </c>
      <c r="E311" s="162">
        <v>2.7547091999999999E-2</v>
      </c>
      <c r="F311" s="162">
        <v>2.7193802999999999E-2</v>
      </c>
      <c r="G311" s="162">
        <v>2.6979758999999999E-2</v>
      </c>
      <c r="H311" s="162">
        <v>2.6849870000000001E-2</v>
      </c>
      <c r="I311" s="162">
        <v>2.6773844000000002E-2</v>
      </c>
      <c r="J311" s="162">
        <v>2.6733705E-2</v>
      </c>
      <c r="K311" s="162">
        <v>2.6718196E-2</v>
      </c>
      <c r="L311" s="162">
        <v>2.6719972000000002E-2</v>
      </c>
      <c r="M311" s="162">
        <v>2.6734074E-2</v>
      </c>
      <c r="N311" s="162">
        <v>2.6757062000000002E-2</v>
      </c>
      <c r="O311" s="162">
        <v>2.6786489E-2</v>
      </c>
      <c r="P311" s="162">
        <v>2.682058E-2</v>
      </c>
      <c r="Q311" s="162">
        <v>2.6858026E-2</v>
      </c>
      <c r="R311" s="162">
        <v>2.6897846E-2</v>
      </c>
      <c r="S311" s="162">
        <v>2.6939296000000001E-2</v>
      </c>
      <c r="T311" s="162">
        <v>2.6981806000000001E-2</v>
      </c>
      <c r="U311" s="162">
        <v>2.7024935999999999E-2</v>
      </c>
      <c r="V311" s="162">
        <v>2.7068347E-2</v>
      </c>
      <c r="W311" s="162">
        <v>2.711177E-2</v>
      </c>
      <c r="X311" s="162">
        <v>2.7154998E-2</v>
      </c>
      <c r="Y311" s="162">
        <v>2.7197869E-2</v>
      </c>
      <c r="Z311" s="162">
        <v>2.7240255000000001E-2</v>
      </c>
      <c r="AA311" s="162">
        <v>2.7282058000000001E-2</v>
      </c>
      <c r="AB311" s="162">
        <v>2.7323203000000001E-2</v>
      </c>
      <c r="AC311" s="162">
        <v>2.7363631999999999E-2</v>
      </c>
      <c r="AD311" s="162">
        <v>2.7403301000000001E-2</v>
      </c>
      <c r="AE311" s="162">
        <v>2.7442181E-2</v>
      </c>
    </row>
    <row r="312" spans="1:31" ht="15" x14ac:dyDescent="0.25">
      <c r="A312" s="169">
        <v>39264</v>
      </c>
      <c r="B312" s="162">
        <v>2.614408E-2</v>
      </c>
      <c r="C312" s="162">
        <v>2.6288602000000001E-2</v>
      </c>
      <c r="D312" s="162">
        <v>2.6238775999999998E-2</v>
      </c>
      <c r="E312" s="162">
        <v>2.6202284999999999E-2</v>
      </c>
      <c r="F312" s="162">
        <v>2.6195573999999999E-2</v>
      </c>
      <c r="G312" s="162">
        <v>2.6212685999999999E-2</v>
      </c>
      <c r="H312" s="162">
        <v>2.6246386E-2</v>
      </c>
      <c r="I312" s="162">
        <v>2.6291110999999999E-2</v>
      </c>
      <c r="J312" s="162">
        <v>2.6342968000000001E-2</v>
      </c>
      <c r="K312" s="162">
        <v>2.6399293000000001E-2</v>
      </c>
      <c r="L312" s="162">
        <v>2.6458270999999998E-2</v>
      </c>
      <c r="M312" s="162">
        <v>2.6518656000000002E-2</v>
      </c>
      <c r="N312" s="162">
        <v>2.6579584999999999E-2</v>
      </c>
      <c r="O312" s="162">
        <v>2.6640456999999999E-2</v>
      </c>
      <c r="P312" s="162">
        <v>2.6700847E-2</v>
      </c>
      <c r="Q312" s="162">
        <v>2.676046E-2</v>
      </c>
      <c r="R312" s="162">
        <v>2.6819086999999998E-2</v>
      </c>
      <c r="S312" s="162">
        <v>2.6876581E-2</v>
      </c>
      <c r="T312" s="162">
        <v>2.6932844000000001E-2</v>
      </c>
      <c r="U312" s="162">
        <v>2.6987812E-2</v>
      </c>
      <c r="V312" s="162">
        <v>2.7041445000000001E-2</v>
      </c>
      <c r="W312" s="162">
        <v>2.7093721000000001E-2</v>
      </c>
      <c r="X312" s="162">
        <v>2.7144635E-2</v>
      </c>
      <c r="Y312" s="162">
        <v>2.7194191E-2</v>
      </c>
      <c r="Z312" s="162">
        <v>2.72424E-2</v>
      </c>
      <c r="AA312" s="162">
        <v>2.7289280999999999E-2</v>
      </c>
      <c r="AB312" s="162">
        <v>2.7334857000000001E-2</v>
      </c>
      <c r="AC312" s="162">
        <v>2.7379153E-2</v>
      </c>
      <c r="AD312" s="162">
        <v>2.7422197999999998E-2</v>
      </c>
      <c r="AE312" s="162">
        <v>2.7464022000000001E-2</v>
      </c>
    </row>
    <row r="313" spans="1:31" ht="15" x14ac:dyDescent="0.25">
      <c r="A313" s="169">
        <v>39295</v>
      </c>
      <c r="B313" s="162">
        <v>2.6534371000000001E-2</v>
      </c>
      <c r="C313" s="162">
        <v>2.5801122999999999E-2</v>
      </c>
      <c r="D313" s="162">
        <v>2.5323022000000001E-2</v>
      </c>
      <c r="E313" s="162">
        <v>2.5040275000000001E-2</v>
      </c>
      <c r="F313" s="162">
        <v>2.4884812999999999E-2</v>
      </c>
      <c r="G313" s="162">
        <v>2.4811326000000002E-2</v>
      </c>
      <c r="H313" s="162">
        <v>2.4791127E-2</v>
      </c>
      <c r="I313" s="162">
        <v>2.4806014000000001E-2</v>
      </c>
      <c r="J313" s="162">
        <v>2.4844261999999999E-2</v>
      </c>
      <c r="K313" s="162">
        <v>2.4898173999999999E-2</v>
      </c>
      <c r="L313" s="162">
        <v>2.4962596E-2</v>
      </c>
      <c r="M313" s="162">
        <v>2.5034006000000001E-2</v>
      </c>
      <c r="N313" s="162">
        <v>2.5109954E-2</v>
      </c>
      <c r="O313" s="162">
        <v>2.5188706000000002E-2</v>
      </c>
      <c r="P313" s="162">
        <v>2.5269018000000001E-2</v>
      </c>
      <c r="Q313" s="162">
        <v>2.5349986000000001E-2</v>
      </c>
      <c r="R313" s="162">
        <v>2.5430947999999998E-2</v>
      </c>
      <c r="S313" s="162">
        <v>2.5511415999999999E-2</v>
      </c>
      <c r="T313" s="162">
        <v>2.5591030000000001E-2</v>
      </c>
      <c r="U313" s="162">
        <v>2.5669523999999999E-2</v>
      </c>
      <c r="V313" s="162">
        <v>2.5746702999999999E-2</v>
      </c>
      <c r="W313" s="162">
        <v>2.5822425999999999E-2</v>
      </c>
      <c r="X313" s="162">
        <v>2.5896592E-2</v>
      </c>
      <c r="Y313" s="162">
        <v>2.5969135000000001E-2</v>
      </c>
      <c r="Z313" s="162">
        <v>2.6040009999999999E-2</v>
      </c>
      <c r="AA313" s="162">
        <v>2.6109192999999999E-2</v>
      </c>
      <c r="AB313" s="162">
        <v>2.6176675E-2</v>
      </c>
      <c r="AC313" s="162">
        <v>2.6242458999999999E-2</v>
      </c>
      <c r="AD313" s="162">
        <v>2.6306554999999999E-2</v>
      </c>
      <c r="AE313" s="162">
        <v>2.6368982999999999E-2</v>
      </c>
    </row>
    <row r="314" spans="1:31" ht="15" x14ac:dyDescent="0.25">
      <c r="A314" s="169">
        <v>39326</v>
      </c>
      <c r="B314" s="162">
        <v>2.5740480999999999E-2</v>
      </c>
      <c r="C314" s="162">
        <v>2.4857912999999999E-2</v>
      </c>
      <c r="D314" s="162">
        <v>2.4374528999999999E-2</v>
      </c>
      <c r="E314" s="162">
        <v>2.4112391E-2</v>
      </c>
      <c r="F314" s="162">
        <v>2.3982691E-2</v>
      </c>
      <c r="G314" s="162">
        <v>2.3935228999999999E-2</v>
      </c>
      <c r="H314" s="162">
        <v>2.3940085999999999E-2</v>
      </c>
      <c r="I314" s="162">
        <v>2.3978816999999999E-2</v>
      </c>
      <c r="J314" s="162">
        <v>2.4039727E-2</v>
      </c>
      <c r="K314" s="162">
        <v>2.4115217000000001E-2</v>
      </c>
      <c r="L314" s="162">
        <v>2.4200233000000002E-2</v>
      </c>
      <c r="M314" s="162">
        <v>2.4291342E-2</v>
      </c>
      <c r="N314" s="162">
        <v>2.4386168E-2</v>
      </c>
      <c r="O314" s="162">
        <v>2.4483037999999999E-2</v>
      </c>
      <c r="P314" s="162">
        <v>2.458076E-2</v>
      </c>
      <c r="Q314" s="162">
        <v>2.4678477000000001E-2</v>
      </c>
      <c r="R314" s="162">
        <v>2.4775564999999999E-2</v>
      </c>
      <c r="S314" s="162">
        <v>2.4871569999999999E-2</v>
      </c>
      <c r="T314" s="162">
        <v>2.4966163E-2</v>
      </c>
      <c r="U314" s="162">
        <v>2.5059106000000001E-2</v>
      </c>
      <c r="V314" s="162">
        <v>2.5150229E-2</v>
      </c>
      <c r="W314" s="162">
        <v>2.5239415000000001E-2</v>
      </c>
      <c r="X314" s="162">
        <v>2.5326586000000002E-2</v>
      </c>
      <c r="Y314" s="162">
        <v>2.5411692999999999E-2</v>
      </c>
      <c r="Z314" s="162">
        <v>2.5494712999999999E-2</v>
      </c>
      <c r="AA314" s="162">
        <v>2.5575639000000001E-2</v>
      </c>
      <c r="AB314" s="162">
        <v>2.5654478000000001E-2</v>
      </c>
      <c r="AC314" s="162">
        <v>2.5731249000000001E-2</v>
      </c>
      <c r="AD314" s="162">
        <v>2.5805978E-2</v>
      </c>
      <c r="AE314" s="162">
        <v>2.5878697999999999E-2</v>
      </c>
    </row>
    <row r="315" spans="1:31" ht="15" x14ac:dyDescent="0.25">
      <c r="A315" s="169">
        <v>39356</v>
      </c>
      <c r="B315" s="162">
        <v>2.2920506E-2</v>
      </c>
      <c r="C315" s="162">
        <v>2.3438003999999998E-2</v>
      </c>
      <c r="D315" s="162">
        <v>2.3628486000000001E-2</v>
      </c>
      <c r="E315" s="162">
        <v>2.3766564E-2</v>
      </c>
      <c r="F315" s="162">
        <v>2.3895244999999999E-2</v>
      </c>
      <c r="G315" s="162">
        <v>2.4022542000000001E-2</v>
      </c>
      <c r="H315" s="162">
        <v>2.4149341000000001E-2</v>
      </c>
      <c r="I315" s="162">
        <v>2.4275062E-2</v>
      </c>
      <c r="J315" s="162">
        <v>2.4398985000000002E-2</v>
      </c>
      <c r="K315" s="162">
        <v>2.4520542999999999E-2</v>
      </c>
      <c r="L315" s="162">
        <v>2.4639349000000001E-2</v>
      </c>
      <c r="M315" s="162">
        <v>2.4755158999999999E-2</v>
      </c>
      <c r="N315" s="162">
        <v>2.4867832999999999E-2</v>
      </c>
      <c r="O315" s="162">
        <v>2.4977308E-2</v>
      </c>
      <c r="P315" s="162">
        <v>2.5083569999999999E-2</v>
      </c>
      <c r="Q315" s="162">
        <v>2.5186643000000002E-2</v>
      </c>
      <c r="R315" s="162">
        <v>2.5286571000000001E-2</v>
      </c>
      <c r="S315" s="162">
        <v>2.5383416999999998E-2</v>
      </c>
      <c r="T315" s="162">
        <v>2.5477254000000001E-2</v>
      </c>
      <c r="U315" s="162">
        <v>2.5568160999999999E-2</v>
      </c>
      <c r="V315" s="162">
        <v>2.5656221999999999E-2</v>
      </c>
      <c r="W315" s="162">
        <v>2.5741521999999999E-2</v>
      </c>
      <c r="X315" s="162">
        <v>2.5824149000000001E-2</v>
      </c>
      <c r="Y315" s="162">
        <v>2.5904189000000001E-2</v>
      </c>
      <c r="Z315" s="162">
        <v>2.5981727E-2</v>
      </c>
      <c r="AA315" s="162">
        <v>2.6056848000000001E-2</v>
      </c>
      <c r="AB315" s="162">
        <v>2.6129633999999999E-2</v>
      </c>
      <c r="AC315" s="162">
        <v>2.6200165000000001E-2</v>
      </c>
      <c r="AD315" s="162">
        <v>2.6268521E-2</v>
      </c>
      <c r="AE315" s="162">
        <v>2.6334776000000001E-2</v>
      </c>
    </row>
    <row r="316" spans="1:31" ht="15" x14ac:dyDescent="0.25">
      <c r="A316" s="169">
        <v>39387</v>
      </c>
      <c r="B316" s="162">
        <v>2.6320037000000001E-2</v>
      </c>
      <c r="C316" s="162">
        <v>2.5198819000000001E-2</v>
      </c>
      <c r="D316" s="162">
        <v>2.4517681999999999E-2</v>
      </c>
      <c r="E316" s="162">
        <v>2.4116975999999998E-2</v>
      </c>
      <c r="F316" s="162">
        <v>2.3891912000000001E-2</v>
      </c>
      <c r="G316" s="162">
        <v>2.3778435000000001E-2</v>
      </c>
      <c r="H316" s="162">
        <v>2.3737144000000002E-2</v>
      </c>
      <c r="I316" s="162">
        <v>2.3743354000000001E-2</v>
      </c>
      <c r="J316" s="162">
        <v>2.3781268000000001E-2</v>
      </c>
      <c r="K316" s="162">
        <v>2.3840553E-2</v>
      </c>
      <c r="L316" s="162">
        <v>2.3914296000000002E-2</v>
      </c>
      <c r="M316" s="162">
        <v>2.3997779E-2</v>
      </c>
      <c r="N316" s="162">
        <v>2.4087714E-2</v>
      </c>
      <c r="O316" s="162">
        <v>2.4181774E-2</v>
      </c>
      <c r="P316" s="162">
        <v>2.4278285E-2</v>
      </c>
      <c r="Q316" s="162">
        <v>2.4376027000000001E-2</v>
      </c>
      <c r="R316" s="162">
        <v>2.4474104999999999E-2</v>
      </c>
      <c r="S316" s="162">
        <v>2.4571854000000001E-2</v>
      </c>
      <c r="T316" s="162">
        <v>2.4668782E-2</v>
      </c>
      <c r="U316" s="162">
        <v>2.4764522000000001E-2</v>
      </c>
      <c r="V316" s="162">
        <v>2.4858801999999999E-2</v>
      </c>
      <c r="W316" s="162">
        <v>2.4951424E-2</v>
      </c>
      <c r="X316" s="162">
        <v>2.5042242999999999E-2</v>
      </c>
      <c r="Y316" s="162">
        <v>2.5131158000000001E-2</v>
      </c>
      <c r="Z316" s="162">
        <v>2.5218101E-2</v>
      </c>
      <c r="AA316" s="162">
        <v>2.5303031E-2</v>
      </c>
      <c r="AB316" s="162">
        <v>2.5385926E-2</v>
      </c>
      <c r="AC316" s="162">
        <v>2.5466780000000001E-2</v>
      </c>
      <c r="AD316" s="162">
        <v>2.5545601000000001E-2</v>
      </c>
      <c r="AE316" s="162">
        <v>2.5622404000000001E-2</v>
      </c>
    </row>
    <row r="317" spans="1:31" ht="15" x14ac:dyDescent="0.25">
      <c r="A317" s="169">
        <v>39417</v>
      </c>
      <c r="B317" s="162">
        <v>2.5437758000000001E-2</v>
      </c>
      <c r="C317" s="162">
        <v>2.3308078999999999E-2</v>
      </c>
      <c r="D317" s="162">
        <v>2.2287702999999999E-2</v>
      </c>
      <c r="E317" s="162">
        <v>2.1741232999999999E-2</v>
      </c>
      <c r="F317" s="162">
        <v>2.1453351999999998E-2</v>
      </c>
      <c r="G317" s="162">
        <v>2.1320006999999998E-2</v>
      </c>
      <c r="H317" s="162">
        <v>2.1283433000000001E-2</v>
      </c>
      <c r="I317" s="162">
        <v>2.1309275999999999E-2</v>
      </c>
      <c r="J317" s="162">
        <v>2.1376184999999999E-2</v>
      </c>
      <c r="K317" s="162">
        <v>2.1470427E-2</v>
      </c>
      <c r="L317" s="162">
        <v>2.1582919999999998E-2</v>
      </c>
      <c r="M317" s="162">
        <v>2.1707503999999999E-2</v>
      </c>
      <c r="N317" s="162">
        <v>2.1839916000000001E-2</v>
      </c>
      <c r="O317" s="162">
        <v>2.1977145999999999E-2</v>
      </c>
      <c r="P317" s="162">
        <v>2.2117040000000001E-2</v>
      </c>
      <c r="Q317" s="162">
        <v>2.2258033999999999E-2</v>
      </c>
      <c r="R317" s="162">
        <v>2.2398983000000001E-2</v>
      </c>
      <c r="S317" s="162">
        <v>2.2539046E-2</v>
      </c>
      <c r="T317" s="162">
        <v>2.2677599999999999E-2</v>
      </c>
      <c r="U317" s="162">
        <v>2.2814187E-2</v>
      </c>
      <c r="V317" s="162">
        <v>2.2948472000000001E-2</v>
      </c>
      <c r="W317" s="162">
        <v>2.308021E-2</v>
      </c>
      <c r="X317" s="162">
        <v>2.3209232E-2</v>
      </c>
      <c r="Y317" s="162">
        <v>2.3335419E-2</v>
      </c>
      <c r="Z317" s="162">
        <v>2.3458699E-2</v>
      </c>
      <c r="AA317" s="162">
        <v>2.3579029000000001E-2</v>
      </c>
      <c r="AB317" s="162">
        <v>2.3696396000000002E-2</v>
      </c>
      <c r="AC317" s="162">
        <v>2.3810802999999998E-2</v>
      </c>
      <c r="AD317" s="162">
        <v>2.3922272000000001E-2</v>
      </c>
      <c r="AE317" s="162">
        <v>2.4030836E-2</v>
      </c>
    </row>
    <row r="318" spans="1:31" ht="15" x14ac:dyDescent="0.25">
      <c r="A318" s="169">
        <v>39448</v>
      </c>
      <c r="B318" s="162">
        <v>2.4666219999999999E-2</v>
      </c>
      <c r="C318" s="162">
        <v>2.2853259000000001E-2</v>
      </c>
      <c r="D318" s="162">
        <v>2.2071295000000001E-2</v>
      </c>
      <c r="E318" s="162">
        <v>2.1688312000000001E-2</v>
      </c>
      <c r="F318" s="162">
        <v>2.1512252999999999E-2</v>
      </c>
      <c r="G318" s="162">
        <v>2.1456306000000001E-2</v>
      </c>
      <c r="H318" s="162">
        <v>2.1474027E-2</v>
      </c>
      <c r="I318" s="162">
        <v>2.1538378E-2</v>
      </c>
      <c r="J318" s="162">
        <v>2.1632777999999998E-2</v>
      </c>
      <c r="K318" s="162">
        <v>2.1746660000000001E-2</v>
      </c>
      <c r="L318" s="162">
        <v>2.1873084000000001E-2</v>
      </c>
      <c r="M318" s="162">
        <v>2.2007375999999999E-2</v>
      </c>
      <c r="N318" s="162">
        <v>2.2146318000000002E-2</v>
      </c>
      <c r="O318" s="162">
        <v>2.2287657999999998E-2</v>
      </c>
      <c r="P318" s="162">
        <v>2.2429794999999999E-2</v>
      </c>
      <c r="Q318" s="162">
        <v>2.2571582E-2</v>
      </c>
      <c r="R318" s="162">
        <v>2.2712189000000001E-2</v>
      </c>
      <c r="S318" s="162">
        <v>2.2851015999999998E-2</v>
      </c>
      <c r="T318" s="162">
        <v>2.2987629999999998E-2</v>
      </c>
      <c r="U318" s="162">
        <v>2.3121722000000001E-2</v>
      </c>
      <c r="V318" s="162">
        <v>2.3253073999999999E-2</v>
      </c>
      <c r="W318" s="162">
        <v>2.3381537000000001E-2</v>
      </c>
      <c r="X318" s="162">
        <v>2.3507017000000002E-2</v>
      </c>
      <c r="Y318" s="162">
        <v>2.3629460000000001E-2</v>
      </c>
      <c r="Z318" s="162">
        <v>2.374884E-2</v>
      </c>
      <c r="AA318" s="162">
        <v>2.386516E-2</v>
      </c>
      <c r="AB318" s="162">
        <v>2.3978438000000001E-2</v>
      </c>
      <c r="AC318" s="162">
        <v>2.4088706000000001E-2</v>
      </c>
      <c r="AD318" s="162">
        <v>2.419601E-2</v>
      </c>
      <c r="AE318" s="162">
        <v>2.43004E-2</v>
      </c>
    </row>
    <row r="319" spans="1:31" ht="15" x14ac:dyDescent="0.25">
      <c r="A319" s="169">
        <v>39479</v>
      </c>
      <c r="B319" s="162">
        <v>2.2977869000000001E-2</v>
      </c>
      <c r="C319" s="162">
        <v>2.103849E-2</v>
      </c>
      <c r="D319" s="162">
        <v>2.0406984E-2</v>
      </c>
      <c r="E319" s="162">
        <v>2.0178213E-2</v>
      </c>
      <c r="F319" s="162">
        <v>2.0129503999999999E-2</v>
      </c>
      <c r="G319" s="162">
        <v>2.0175813000000001E-2</v>
      </c>
      <c r="H319" s="162">
        <v>2.0276464000000001E-2</v>
      </c>
      <c r="I319" s="162">
        <v>2.0409430999999999E-2</v>
      </c>
      <c r="J319" s="162">
        <v>2.0561833000000002E-2</v>
      </c>
      <c r="K319" s="162">
        <v>2.0725733E-2</v>
      </c>
      <c r="L319" s="162">
        <v>2.0896043E-2</v>
      </c>
      <c r="M319" s="162">
        <v>2.1069411E-2</v>
      </c>
      <c r="N319" s="162">
        <v>2.1243573000000002E-2</v>
      </c>
      <c r="O319" s="162">
        <v>2.1416982000000001E-2</v>
      </c>
      <c r="P319" s="162">
        <v>2.1588566999999999E-2</v>
      </c>
      <c r="Q319" s="162">
        <v>2.1757583E-2</v>
      </c>
      <c r="R319" s="162">
        <v>2.1923517E-2</v>
      </c>
      <c r="S319" s="162">
        <v>2.2086018999999998E-2</v>
      </c>
      <c r="T319" s="162">
        <v>2.2244856E-2</v>
      </c>
      <c r="U319" s="162">
        <v>2.2399881999999999E-2</v>
      </c>
      <c r="V319" s="162">
        <v>2.2551014000000001E-2</v>
      </c>
      <c r="W319" s="162">
        <v>2.2698220000000002E-2</v>
      </c>
      <c r="X319" s="162">
        <v>2.2841499000000001E-2</v>
      </c>
      <c r="Y319" s="162">
        <v>2.2980878E-2</v>
      </c>
      <c r="Z319" s="162">
        <v>2.3116405999999999E-2</v>
      </c>
      <c r="AA319" s="162">
        <v>2.3248143999999998E-2</v>
      </c>
      <c r="AB319" s="162">
        <v>2.3376165000000001E-2</v>
      </c>
      <c r="AC319" s="162">
        <v>2.3500549999999999E-2</v>
      </c>
      <c r="AD319" s="162">
        <v>2.3621385000000002E-2</v>
      </c>
      <c r="AE319" s="162">
        <v>2.3738761000000001E-2</v>
      </c>
    </row>
    <row r="320" spans="1:31" ht="15" x14ac:dyDescent="0.25">
      <c r="A320" s="169">
        <v>39508</v>
      </c>
      <c r="B320" s="162">
        <v>1.9336763E-2</v>
      </c>
      <c r="C320" s="162">
        <v>1.8695218E-2</v>
      </c>
      <c r="D320" s="162">
        <v>1.8468913E-2</v>
      </c>
      <c r="E320" s="162">
        <v>1.8434497000000001E-2</v>
      </c>
      <c r="F320" s="162">
        <v>1.8505814999999998E-2</v>
      </c>
      <c r="G320" s="162">
        <v>1.8638808E-2</v>
      </c>
      <c r="H320" s="162">
        <v>1.8808426E-2</v>
      </c>
      <c r="I320" s="162">
        <v>1.8999648000000001E-2</v>
      </c>
      <c r="J320" s="162">
        <v>1.9203147E-2</v>
      </c>
      <c r="K320" s="162">
        <v>1.9412978000000001E-2</v>
      </c>
      <c r="L320" s="162">
        <v>1.962527E-2</v>
      </c>
      <c r="M320" s="162">
        <v>1.9837463E-2</v>
      </c>
      <c r="N320" s="162">
        <v>2.0047841E-2</v>
      </c>
      <c r="O320" s="162">
        <v>2.0255248999999999E-2</v>
      </c>
      <c r="P320" s="162">
        <v>2.0458911999999999E-2</v>
      </c>
      <c r="Q320" s="162">
        <v>2.0658314000000001E-2</v>
      </c>
      <c r="R320" s="162">
        <v>2.0853122000000002E-2</v>
      </c>
      <c r="S320" s="162">
        <v>2.104313E-2</v>
      </c>
      <c r="T320" s="162">
        <v>2.1228226999999999E-2</v>
      </c>
      <c r="U320" s="162">
        <v>2.1408369999999999E-2</v>
      </c>
      <c r="V320" s="162">
        <v>2.1583562000000001E-2</v>
      </c>
      <c r="W320" s="162">
        <v>2.1753842999999998E-2</v>
      </c>
      <c r="X320" s="162">
        <v>2.1919280999999999E-2</v>
      </c>
      <c r="Y320" s="162">
        <v>2.2079959999999999E-2</v>
      </c>
      <c r="Z320" s="162">
        <v>2.2235978999999999E-2</v>
      </c>
      <c r="AA320" s="162">
        <v>2.2387445999999998E-2</v>
      </c>
      <c r="AB320" s="162">
        <v>2.2534477000000001E-2</v>
      </c>
      <c r="AC320" s="162">
        <v>2.267719E-2</v>
      </c>
      <c r="AD320" s="162">
        <v>2.2815706000000002E-2</v>
      </c>
      <c r="AE320" s="162">
        <v>2.2950148E-2</v>
      </c>
    </row>
    <row r="321" spans="1:31" ht="15" x14ac:dyDescent="0.25">
      <c r="A321" s="169">
        <v>39539</v>
      </c>
      <c r="B321" s="162">
        <v>2.0175043E-2</v>
      </c>
      <c r="C321" s="162">
        <v>1.9211770999999999E-2</v>
      </c>
      <c r="D321" s="162">
        <v>1.8978510000000001E-2</v>
      </c>
      <c r="E321" s="162">
        <v>1.8974669E-2</v>
      </c>
      <c r="F321" s="162">
        <v>1.9073271999999999E-2</v>
      </c>
      <c r="G321" s="162">
        <v>1.9224682999999999E-2</v>
      </c>
      <c r="H321" s="162">
        <v>1.9404818000000001E-2</v>
      </c>
      <c r="I321" s="162">
        <v>1.9600551000000001E-2</v>
      </c>
      <c r="J321" s="162">
        <v>1.9804208E-2</v>
      </c>
      <c r="K321" s="162">
        <v>2.0011092000000001E-2</v>
      </c>
      <c r="L321" s="162">
        <v>2.0218232999999999E-2</v>
      </c>
      <c r="M321" s="162">
        <v>2.0423714999999999E-2</v>
      </c>
      <c r="N321" s="162">
        <v>2.0626285000000001E-2</v>
      </c>
      <c r="O321" s="162">
        <v>2.0825122000000001E-2</v>
      </c>
      <c r="P321" s="162">
        <v>2.1019695000000001E-2</v>
      </c>
      <c r="Q321" s="162">
        <v>2.1209668000000001E-2</v>
      </c>
      <c r="R321" s="162">
        <v>2.1394843E-2</v>
      </c>
      <c r="S321" s="162">
        <v>2.1575115999999998E-2</v>
      </c>
      <c r="T321" s="162">
        <v>2.1750452E-2</v>
      </c>
      <c r="U321" s="162">
        <v>2.1920865000000001E-2</v>
      </c>
      <c r="V321" s="162">
        <v>2.2086404E-2</v>
      </c>
      <c r="W321" s="162">
        <v>2.2247143E-2</v>
      </c>
      <c r="X321" s="162">
        <v>2.2403174000000001E-2</v>
      </c>
      <c r="Y321" s="162">
        <v>2.2554602E-2</v>
      </c>
      <c r="Z321" s="162">
        <v>2.2701538E-2</v>
      </c>
      <c r="AA321" s="162">
        <v>2.2844103000000001E-2</v>
      </c>
      <c r="AB321" s="162">
        <v>2.2982419E-2</v>
      </c>
      <c r="AC321" s="162">
        <v>2.3116608E-2</v>
      </c>
      <c r="AD321" s="162">
        <v>2.3246795000000001E-2</v>
      </c>
      <c r="AE321" s="162">
        <v>2.3373103999999999E-2</v>
      </c>
    </row>
    <row r="322" spans="1:31" ht="15" x14ac:dyDescent="0.25">
      <c r="A322" s="169">
        <v>39569</v>
      </c>
      <c r="B322" s="162">
        <v>2.2868434999999999E-2</v>
      </c>
      <c r="C322" s="162">
        <v>2.1535028000000001E-2</v>
      </c>
      <c r="D322" s="162">
        <v>2.1283298999999999E-2</v>
      </c>
      <c r="E322" s="162">
        <v>2.1293928E-2</v>
      </c>
      <c r="F322" s="162">
        <v>2.1396628000000001E-2</v>
      </c>
      <c r="G322" s="162">
        <v>2.1538043E-2</v>
      </c>
      <c r="H322" s="162">
        <v>2.1696948000000001E-2</v>
      </c>
      <c r="I322" s="162">
        <v>2.1863506000000001E-2</v>
      </c>
      <c r="J322" s="162">
        <v>2.2032646999999999E-2</v>
      </c>
      <c r="K322" s="162">
        <v>2.2201558999999999E-2</v>
      </c>
      <c r="L322" s="162">
        <v>2.2368596000000001E-2</v>
      </c>
      <c r="M322" s="162">
        <v>2.2532769000000001E-2</v>
      </c>
      <c r="N322" s="162">
        <v>2.2693474000000002E-2</v>
      </c>
      <c r="O322" s="162">
        <v>2.2850347E-2</v>
      </c>
      <c r="P322" s="162">
        <v>2.3003181000000001E-2</v>
      </c>
      <c r="Q322" s="162">
        <v>2.3151870000000001E-2</v>
      </c>
      <c r="R322" s="162">
        <v>2.3296377E-2</v>
      </c>
      <c r="S322" s="162">
        <v>2.3436716E-2</v>
      </c>
      <c r="T322" s="162">
        <v>2.3572928999999999E-2</v>
      </c>
      <c r="U322" s="162">
        <v>2.3705086E-2</v>
      </c>
      <c r="V322" s="162">
        <v>2.3833268000000001E-2</v>
      </c>
      <c r="W322" s="162">
        <v>2.3957570000000001E-2</v>
      </c>
      <c r="X322" s="162">
        <v>2.4078092999999998E-2</v>
      </c>
      <c r="Y322" s="162">
        <v>2.4194943E-2</v>
      </c>
      <c r="Z322" s="162">
        <v>2.4308225999999999E-2</v>
      </c>
      <c r="AA322" s="162">
        <v>2.4418051E-2</v>
      </c>
      <c r="AB322" s="162">
        <v>2.4524528E-2</v>
      </c>
      <c r="AC322" s="162">
        <v>2.4627762000000001E-2</v>
      </c>
      <c r="AD322" s="162">
        <v>2.4727860000000001E-2</v>
      </c>
      <c r="AE322" s="162">
        <v>2.4824927E-2</v>
      </c>
    </row>
    <row r="323" spans="1:31" ht="15" x14ac:dyDescent="0.25">
      <c r="A323" s="169">
        <v>39600</v>
      </c>
      <c r="B323" s="162">
        <v>2.7285114999999999E-2</v>
      </c>
      <c r="C323" s="162">
        <v>2.4364771E-2</v>
      </c>
      <c r="D323" s="162">
        <v>2.3407722999999998E-2</v>
      </c>
      <c r="E323" s="162">
        <v>2.3005207E-2</v>
      </c>
      <c r="F323" s="162">
        <v>2.2835338E-2</v>
      </c>
      <c r="G323" s="162">
        <v>2.278401E-2</v>
      </c>
      <c r="H323" s="162">
        <v>2.2799788000000001E-2</v>
      </c>
      <c r="I323" s="162">
        <v>2.2855960000000002E-2</v>
      </c>
      <c r="J323" s="162">
        <v>2.2937325000000001E-2</v>
      </c>
      <c r="K323" s="162">
        <v>2.3034655000000001E-2</v>
      </c>
      <c r="L323" s="162">
        <v>2.3142077E-2</v>
      </c>
      <c r="M323" s="162">
        <v>2.3255715E-2</v>
      </c>
      <c r="N323" s="162">
        <v>2.3372937E-2</v>
      </c>
      <c r="O323" s="162">
        <v>2.3491916000000002E-2</v>
      </c>
      <c r="P323" s="162">
        <v>2.3611362E-2</v>
      </c>
      <c r="Q323" s="162">
        <v>2.3730356000000001E-2</v>
      </c>
      <c r="R323" s="162">
        <v>2.3848233999999999E-2</v>
      </c>
      <c r="S323" s="162">
        <v>2.3964520999999999E-2</v>
      </c>
      <c r="T323" s="162">
        <v>2.4078873000000001E-2</v>
      </c>
      <c r="U323" s="162">
        <v>2.4191048E-2</v>
      </c>
      <c r="V323" s="162">
        <v>2.4300875999999999E-2</v>
      </c>
      <c r="W323" s="162">
        <v>2.4408243999999999E-2</v>
      </c>
      <c r="X323" s="162">
        <v>2.4513079E-2</v>
      </c>
      <c r="Y323" s="162">
        <v>2.4615344000000001E-2</v>
      </c>
      <c r="Z323" s="162">
        <v>2.4715025000000002E-2</v>
      </c>
      <c r="AA323" s="162">
        <v>2.4812126E-2</v>
      </c>
      <c r="AB323" s="162">
        <v>2.4906667E-2</v>
      </c>
      <c r="AC323" s="162">
        <v>2.4998678999999999E-2</v>
      </c>
      <c r="AD323" s="162">
        <v>2.5088201000000001E-2</v>
      </c>
      <c r="AE323" s="162">
        <v>2.5175278999999998E-2</v>
      </c>
    </row>
    <row r="324" spans="1:31" ht="15" x14ac:dyDescent="0.25">
      <c r="A324" s="169">
        <v>39630</v>
      </c>
      <c r="B324" s="162">
        <v>2.9490197999999999E-2</v>
      </c>
      <c r="C324" s="162">
        <v>2.5553494999999999E-2</v>
      </c>
      <c r="D324" s="162">
        <v>2.4263067999999999E-2</v>
      </c>
      <c r="E324" s="162">
        <v>2.3699402000000001E-2</v>
      </c>
      <c r="F324" s="162">
        <v>2.3433764999999999E-2</v>
      </c>
      <c r="G324" s="162">
        <v>2.3317933999999998E-2</v>
      </c>
      <c r="H324" s="162">
        <v>2.328653E-2</v>
      </c>
      <c r="I324" s="162">
        <v>2.3306156000000001E-2</v>
      </c>
      <c r="J324" s="162">
        <v>2.3358016999999998E-2</v>
      </c>
      <c r="K324" s="162">
        <v>2.3430779999999998E-2</v>
      </c>
      <c r="L324" s="162">
        <v>2.3517252999999998E-2</v>
      </c>
      <c r="M324" s="162">
        <v>2.3612689999999999E-2</v>
      </c>
      <c r="N324" s="162">
        <v>2.3713857000000001E-2</v>
      </c>
      <c r="O324" s="162">
        <v>2.3818499999999999E-2</v>
      </c>
      <c r="P324" s="162">
        <v>2.3925011999999999E-2</v>
      </c>
      <c r="Q324" s="162">
        <v>2.4032238000000001E-2</v>
      </c>
      <c r="R324" s="162">
        <v>2.4139331E-2</v>
      </c>
      <c r="S324" s="162">
        <v>2.4245671999999999E-2</v>
      </c>
      <c r="T324" s="162">
        <v>2.4350805E-2</v>
      </c>
      <c r="U324" s="162">
        <v>2.4454393000000001E-2</v>
      </c>
      <c r="V324" s="162">
        <v>2.4556192000000001E-2</v>
      </c>
      <c r="W324" s="162">
        <v>2.4656025000000002E-2</v>
      </c>
      <c r="X324" s="162">
        <v>2.4753770000000001E-2</v>
      </c>
      <c r="Y324" s="162">
        <v>2.4849342999999999E-2</v>
      </c>
      <c r="Z324" s="162">
        <v>2.4942691999999999E-2</v>
      </c>
      <c r="AA324" s="162">
        <v>2.503379E-2</v>
      </c>
      <c r="AB324" s="162">
        <v>2.5122628000000001E-2</v>
      </c>
      <c r="AC324" s="162">
        <v>2.5209213000000001E-2</v>
      </c>
      <c r="AD324" s="162">
        <v>2.5293561999999999E-2</v>
      </c>
      <c r="AE324" s="162">
        <v>2.5375702E-2</v>
      </c>
    </row>
    <row r="325" spans="1:31" ht="15" x14ac:dyDescent="0.25">
      <c r="A325" s="169">
        <v>39661</v>
      </c>
      <c r="B325" s="162">
        <v>3.0525448E-2</v>
      </c>
      <c r="C325" s="162">
        <v>2.5915471999999998E-2</v>
      </c>
      <c r="D325" s="162">
        <v>2.444868E-2</v>
      </c>
      <c r="E325" s="162">
        <v>2.3818428999999999E-2</v>
      </c>
      <c r="F325" s="162">
        <v>2.3521255000000001E-2</v>
      </c>
      <c r="G325" s="162">
        <v>2.3387785000000001E-2</v>
      </c>
      <c r="H325" s="162">
        <v>2.334518E-2</v>
      </c>
      <c r="I325" s="162">
        <v>2.3356994999999998E-2</v>
      </c>
      <c r="J325" s="162">
        <v>2.3403032000000001E-2</v>
      </c>
      <c r="K325" s="162">
        <v>2.3471242999999999E-2</v>
      </c>
      <c r="L325" s="162">
        <v>2.3554038999999999E-2</v>
      </c>
      <c r="M325" s="162">
        <v>2.364643E-2</v>
      </c>
      <c r="N325" s="162">
        <v>2.3745028000000001E-2</v>
      </c>
      <c r="O325" s="162">
        <v>2.3847469999999999E-2</v>
      </c>
      <c r="P325" s="162">
        <v>2.3952076999999999E-2</v>
      </c>
      <c r="Q325" s="162">
        <v>2.4057634000000001E-2</v>
      </c>
      <c r="R325" s="162">
        <v>2.4163255000000002E-2</v>
      </c>
      <c r="S325" s="162">
        <v>2.4268285000000001E-2</v>
      </c>
      <c r="T325" s="162">
        <v>2.4372245000000001E-2</v>
      </c>
      <c r="U325" s="162">
        <v>2.4474776E-2</v>
      </c>
      <c r="V325" s="162">
        <v>2.4575618E-2</v>
      </c>
      <c r="W325" s="162">
        <v>2.4674581000000001E-2</v>
      </c>
      <c r="X325" s="162">
        <v>2.4771530999999999E-2</v>
      </c>
      <c r="Y325" s="162">
        <v>2.4866374E-2</v>
      </c>
      <c r="Z325" s="162">
        <v>2.4959050999999999E-2</v>
      </c>
      <c r="AA325" s="162">
        <v>2.5049528000000001E-2</v>
      </c>
      <c r="AB325" s="162">
        <v>2.5137791E-2</v>
      </c>
      <c r="AC325" s="162">
        <v>2.5223841E-2</v>
      </c>
      <c r="AD325" s="162">
        <v>2.5307692E-2</v>
      </c>
      <c r="AE325" s="162">
        <v>2.5389366999999999E-2</v>
      </c>
    </row>
    <row r="326" spans="1:31" ht="15" x14ac:dyDescent="0.25">
      <c r="A326" s="169">
        <v>39692</v>
      </c>
      <c r="B326" s="162">
        <v>2.7309251999999999E-2</v>
      </c>
      <c r="C326" s="162">
        <v>2.3715854000000001E-2</v>
      </c>
      <c r="D326" s="162">
        <v>2.2560299999999998E-2</v>
      </c>
      <c r="E326" s="162">
        <v>2.2079623999999999E-2</v>
      </c>
      <c r="F326" s="162">
        <v>2.1877163000000002E-2</v>
      </c>
      <c r="G326" s="162">
        <v>2.1814663000000001E-2</v>
      </c>
      <c r="H326" s="162">
        <v>2.1830717999999999E-2</v>
      </c>
      <c r="I326" s="162">
        <v>2.1893804999999999E-2</v>
      </c>
      <c r="J326" s="162">
        <v>2.198613E-2</v>
      </c>
      <c r="K326" s="162">
        <v>2.2096956000000001E-2</v>
      </c>
      <c r="L326" s="162">
        <v>2.2219473E-2</v>
      </c>
      <c r="M326" s="162">
        <v>2.2349199E-2</v>
      </c>
      <c r="N326" s="162">
        <v>2.2483092999999999E-2</v>
      </c>
      <c r="O326" s="162">
        <v>2.2619047E-2</v>
      </c>
      <c r="P326" s="162">
        <v>2.2755576E-2</v>
      </c>
      <c r="Q326" s="162">
        <v>2.2891616E-2</v>
      </c>
      <c r="R326" s="162">
        <v>2.3026405E-2</v>
      </c>
      <c r="S326" s="162">
        <v>2.3159392000000001E-2</v>
      </c>
      <c r="T326" s="162">
        <v>2.3290182E-2</v>
      </c>
      <c r="U326" s="162">
        <v>2.3418492999999999E-2</v>
      </c>
      <c r="V326" s="162">
        <v>2.3544129E-2</v>
      </c>
      <c r="W326" s="162">
        <v>2.3666959000000001E-2</v>
      </c>
      <c r="X326" s="162">
        <v>2.3786899E-2</v>
      </c>
      <c r="Y326" s="162">
        <v>2.3903905E-2</v>
      </c>
      <c r="Z326" s="162">
        <v>2.4017957999999999E-2</v>
      </c>
      <c r="AA326" s="162">
        <v>2.4129065000000002E-2</v>
      </c>
      <c r="AB326" s="162">
        <v>2.4237245000000001E-2</v>
      </c>
      <c r="AC326" s="162">
        <v>2.4342534999999998E-2</v>
      </c>
      <c r="AD326" s="162">
        <v>2.4444978999999999E-2</v>
      </c>
      <c r="AE326" s="162">
        <v>2.4544627999999999E-2</v>
      </c>
    </row>
    <row r="327" spans="1:31" ht="15" x14ac:dyDescent="0.25">
      <c r="A327" s="169">
        <v>39722</v>
      </c>
      <c r="B327" s="162">
        <v>1.6072395E-2</v>
      </c>
      <c r="C327" s="162">
        <v>1.8029698E-2</v>
      </c>
      <c r="D327" s="162">
        <v>1.8812829E-2</v>
      </c>
      <c r="E327" s="162">
        <v>1.9305369999999999E-2</v>
      </c>
      <c r="F327" s="162">
        <v>1.9686992E-2</v>
      </c>
      <c r="G327" s="162">
        <v>2.0013243999999999E-2</v>
      </c>
      <c r="H327" s="162">
        <v>2.0306156999999998E-2</v>
      </c>
      <c r="I327" s="162">
        <v>2.0576078000000001E-2</v>
      </c>
      <c r="J327" s="162">
        <v>2.0828538000000001E-2</v>
      </c>
      <c r="K327" s="162">
        <v>2.1066820999999999E-2</v>
      </c>
      <c r="L327" s="162">
        <v>2.1293052E-2</v>
      </c>
      <c r="M327" s="162">
        <v>2.1508706999999998E-2</v>
      </c>
      <c r="N327" s="162">
        <v>2.1714873999999999E-2</v>
      </c>
      <c r="O327" s="162">
        <v>2.1912392999999999E-2</v>
      </c>
      <c r="P327" s="162">
        <v>2.2101935999999999E-2</v>
      </c>
      <c r="Q327" s="162">
        <v>2.2284063E-2</v>
      </c>
      <c r="R327" s="162">
        <v>2.2459249000000001E-2</v>
      </c>
      <c r="S327" s="162">
        <v>2.2627904000000001E-2</v>
      </c>
      <c r="T327" s="162">
        <v>2.2790392E-2</v>
      </c>
      <c r="U327" s="162">
        <v>2.2947039999999998E-2</v>
      </c>
      <c r="V327" s="162">
        <v>2.309814E-2</v>
      </c>
      <c r="W327" s="162">
        <v>2.3243962E-2</v>
      </c>
      <c r="X327" s="162">
        <v>2.3384754000000001E-2</v>
      </c>
      <c r="Y327" s="162">
        <v>2.3520744E-2</v>
      </c>
      <c r="Z327" s="162">
        <v>2.3652146999999998E-2</v>
      </c>
      <c r="AA327" s="162">
        <v>2.3779162999999999E-2</v>
      </c>
      <c r="AB327" s="162">
        <v>2.3901977000000001E-2</v>
      </c>
      <c r="AC327" s="162">
        <v>2.4020768000000001E-2</v>
      </c>
      <c r="AD327" s="162">
        <v>2.4135700999999999E-2</v>
      </c>
      <c r="AE327" s="162">
        <v>2.4246934000000001E-2</v>
      </c>
    </row>
    <row r="328" spans="1:31" ht="15" x14ac:dyDescent="0.25">
      <c r="A328" s="169">
        <v>39753</v>
      </c>
      <c r="B328" s="162">
        <v>7.8457205999999998E-3</v>
      </c>
      <c r="C328" s="162">
        <v>1.3817519E-2</v>
      </c>
      <c r="D328" s="162">
        <v>1.5957183E-2</v>
      </c>
      <c r="E328" s="162">
        <v>1.7116092999999999E-2</v>
      </c>
      <c r="F328" s="162">
        <v>1.7893923999999999E-2</v>
      </c>
      <c r="G328" s="162">
        <v>1.8483913000000001E-2</v>
      </c>
      <c r="H328" s="162">
        <v>1.8965897999999998E-2</v>
      </c>
      <c r="I328" s="162">
        <v>1.9378624000000001E-2</v>
      </c>
      <c r="J328" s="162">
        <v>1.9743179999999999E-2</v>
      </c>
      <c r="K328" s="162">
        <v>2.0072092E-2</v>
      </c>
      <c r="L328" s="162">
        <v>2.0373328E-2</v>
      </c>
      <c r="M328" s="162">
        <v>2.0652243000000001E-2</v>
      </c>
      <c r="N328" s="162">
        <v>2.0912605000000001E-2</v>
      </c>
      <c r="O328" s="162">
        <v>2.1157163999999999E-2</v>
      </c>
      <c r="P328" s="162">
        <v>2.1387996999999999E-2</v>
      </c>
      <c r="Q328" s="162">
        <v>2.1606713999999999E-2</v>
      </c>
      <c r="R328" s="162">
        <v>2.1814597000000002E-2</v>
      </c>
      <c r="S328" s="162">
        <v>2.2012684000000001E-2</v>
      </c>
      <c r="T328" s="162">
        <v>2.2201835999999999E-2</v>
      </c>
      <c r="U328" s="162">
        <v>2.2382776E-2</v>
      </c>
      <c r="V328" s="162">
        <v>2.2556120999999998E-2</v>
      </c>
      <c r="W328" s="162">
        <v>2.2722407E-2</v>
      </c>
      <c r="X328" s="162">
        <v>2.2882100999999998E-2</v>
      </c>
      <c r="Y328" s="162">
        <v>2.3035615999999998E-2</v>
      </c>
      <c r="Z328" s="162">
        <v>2.3183319000000001E-2</v>
      </c>
      <c r="AA328" s="162">
        <v>2.3325544E-2</v>
      </c>
      <c r="AB328" s="162">
        <v>2.3462589999999998E-2</v>
      </c>
      <c r="AC328" s="162">
        <v>2.3594730000000001E-2</v>
      </c>
      <c r="AD328" s="162">
        <v>2.3722216000000001E-2</v>
      </c>
      <c r="AE328" s="162">
        <v>2.3845275999999999E-2</v>
      </c>
    </row>
    <row r="329" spans="1:31" ht="15" x14ac:dyDescent="0.25">
      <c r="A329" s="169">
        <v>39783</v>
      </c>
      <c r="B329" s="162">
        <v>2.8299557000000001E-3</v>
      </c>
      <c r="C329" s="162">
        <v>9.0262758000000005E-3</v>
      </c>
      <c r="D329" s="162">
        <v>1.1198227E-2</v>
      </c>
      <c r="E329" s="162">
        <v>1.2389406E-2</v>
      </c>
      <c r="F329" s="162">
        <v>1.3218537000000001E-2</v>
      </c>
      <c r="G329" s="162">
        <v>1.3875867E-2</v>
      </c>
      <c r="H329" s="162">
        <v>1.4436116000000001E-2</v>
      </c>
      <c r="I329" s="162">
        <v>1.4933889000000001E-2</v>
      </c>
      <c r="J329" s="162">
        <v>1.5387338E-2</v>
      </c>
      <c r="K329" s="162">
        <v>1.5806981000000001E-2</v>
      </c>
      <c r="L329" s="162">
        <v>1.6199427999999998E-2</v>
      </c>
      <c r="M329" s="162">
        <v>1.6569114999999999E-2</v>
      </c>
      <c r="N329" s="162">
        <v>1.6919192E-2</v>
      </c>
      <c r="O329" s="162">
        <v>1.7251994E-2</v>
      </c>
      <c r="P329" s="162">
        <v>1.7569318E-2</v>
      </c>
      <c r="Q329" s="162">
        <v>1.7872593999999999E-2</v>
      </c>
      <c r="R329" s="162">
        <v>1.816299E-2</v>
      </c>
      <c r="S329" s="162">
        <v>1.844148E-2</v>
      </c>
      <c r="T329" s="162">
        <v>1.8708893000000001E-2</v>
      </c>
      <c r="U329" s="162">
        <v>1.8965946000000001E-2</v>
      </c>
      <c r="V329" s="162">
        <v>1.9213269000000002E-2</v>
      </c>
      <c r="W329" s="162">
        <v>1.9451422999999999E-2</v>
      </c>
      <c r="X329" s="162">
        <v>1.9680908E-2</v>
      </c>
      <c r="Y329" s="162">
        <v>1.9902179999999998E-2</v>
      </c>
      <c r="Z329" s="162">
        <v>2.0115654E-2</v>
      </c>
      <c r="AA329" s="162">
        <v>2.0321710999999999E-2</v>
      </c>
      <c r="AB329" s="162">
        <v>2.0520701999999998E-2</v>
      </c>
      <c r="AC329" s="162">
        <v>2.0712953999999999E-2</v>
      </c>
      <c r="AD329" s="162">
        <v>2.0898770000000001E-2</v>
      </c>
      <c r="AE329" s="162">
        <v>2.1078435E-2</v>
      </c>
    </row>
    <row r="330" spans="1:31" ht="15" x14ac:dyDescent="0.25">
      <c r="A330" s="169">
        <v>39814</v>
      </c>
      <c r="B330" s="162">
        <v>4.7357505000000001E-3</v>
      </c>
      <c r="C330" s="162">
        <v>9.9968559000000005E-3</v>
      </c>
      <c r="D330" s="162">
        <v>1.1904863999999999E-2</v>
      </c>
      <c r="E330" s="162">
        <v>1.2984509E-2</v>
      </c>
      <c r="F330" s="162">
        <v>1.3752818E-2</v>
      </c>
      <c r="G330" s="162">
        <v>1.4370555E-2</v>
      </c>
      <c r="H330" s="162">
        <v>1.4901704E-2</v>
      </c>
      <c r="I330" s="162">
        <v>1.5376300000000001E-2</v>
      </c>
      <c r="J330" s="162">
        <v>1.5810298E-2</v>
      </c>
      <c r="K330" s="162">
        <v>1.6213040000000001E-2</v>
      </c>
      <c r="L330" s="162">
        <v>1.6590451999999999E-2</v>
      </c>
      <c r="M330" s="162">
        <v>1.6946540999999999E-2</v>
      </c>
      <c r="N330" s="162">
        <v>1.7284167E-2</v>
      </c>
      <c r="O330" s="162">
        <v>1.7605461999999999E-2</v>
      </c>
      <c r="P330" s="162">
        <v>1.7912075E-2</v>
      </c>
      <c r="Q330" s="162">
        <v>1.8205322999999999E-2</v>
      </c>
      <c r="R330" s="162">
        <v>1.8486287000000001E-2</v>
      </c>
      <c r="S330" s="162">
        <v>1.8755871E-2</v>
      </c>
      <c r="T330" s="162">
        <v>1.9014848000000001E-2</v>
      </c>
      <c r="U330" s="162">
        <v>1.9263888999999999E-2</v>
      </c>
      <c r="V330" s="162">
        <v>1.9503585E-2</v>
      </c>
      <c r="W330" s="162">
        <v>1.9734464E-2</v>
      </c>
      <c r="X330" s="162">
        <v>1.9956999E-2</v>
      </c>
      <c r="Y330" s="162">
        <v>2.0171620000000001E-2</v>
      </c>
      <c r="Z330" s="162">
        <v>2.0378720999999999E-2</v>
      </c>
      <c r="AA330" s="162">
        <v>2.0578664E-2</v>
      </c>
      <c r="AB330" s="162">
        <v>2.0771784000000001E-2</v>
      </c>
      <c r="AC330" s="162">
        <v>2.0958391999999999E-2</v>
      </c>
      <c r="AD330" s="162">
        <v>2.1138779999999999E-2</v>
      </c>
      <c r="AE330" s="162">
        <v>2.1313217999999998E-2</v>
      </c>
    </row>
    <row r="331" spans="1:31" ht="15" x14ac:dyDescent="0.25">
      <c r="A331" s="169">
        <v>39845</v>
      </c>
      <c r="B331" s="162">
        <v>3.8164688000000002E-3</v>
      </c>
      <c r="C331" s="162">
        <v>9.8104291000000003E-3</v>
      </c>
      <c r="D331" s="162">
        <v>1.2008763E-2</v>
      </c>
      <c r="E331" s="162">
        <v>1.3241858E-2</v>
      </c>
      <c r="F331" s="162">
        <v>1.4101179E-2</v>
      </c>
      <c r="G331" s="162">
        <v>1.4775844999999999E-2</v>
      </c>
      <c r="H331" s="162">
        <v>1.5343414999999999E-2</v>
      </c>
      <c r="I331" s="162">
        <v>1.5841305999999999E-2</v>
      </c>
      <c r="J331" s="162">
        <v>1.6289822999999998E-2</v>
      </c>
      <c r="K331" s="162">
        <v>1.6701025000000001E-2</v>
      </c>
      <c r="L331" s="162">
        <v>1.7082602999999998E-2</v>
      </c>
      <c r="M331" s="162">
        <v>1.7439757E-2</v>
      </c>
      <c r="N331" s="162">
        <v>1.7776175000000002E-2</v>
      </c>
      <c r="O331" s="162">
        <v>1.8094579999999999E-2</v>
      </c>
      <c r="P331" s="162">
        <v>1.8397048999999999E-2</v>
      </c>
      <c r="Q331" s="162">
        <v>1.8685218999999999E-2</v>
      </c>
      <c r="R331" s="162">
        <v>1.8960408000000002E-2</v>
      </c>
      <c r="S331" s="162">
        <v>1.9223703000000002E-2</v>
      </c>
      <c r="T331" s="162">
        <v>1.9476017000000002E-2</v>
      </c>
      <c r="U331" s="162">
        <v>1.9718132999999999E-2</v>
      </c>
      <c r="V331" s="162">
        <v>1.9950727000000001E-2</v>
      </c>
      <c r="W331" s="162">
        <v>2.0174391999999999E-2</v>
      </c>
      <c r="X331" s="162">
        <v>2.0389658000000001E-2</v>
      </c>
      <c r="Y331" s="162">
        <v>2.0596995999999999E-2</v>
      </c>
      <c r="Z331" s="162">
        <v>2.0796835E-2</v>
      </c>
      <c r="AA331" s="162">
        <v>2.0989563999999999E-2</v>
      </c>
      <c r="AB331" s="162">
        <v>2.1175539E-2</v>
      </c>
      <c r="AC331" s="162">
        <v>2.1355088000000001E-2</v>
      </c>
      <c r="AD331" s="162">
        <v>2.1528516000000001E-2</v>
      </c>
      <c r="AE331" s="162">
        <v>2.1696105E-2</v>
      </c>
    </row>
    <row r="332" spans="1:31" ht="15" x14ac:dyDescent="0.25">
      <c r="A332" s="169">
        <v>39873</v>
      </c>
      <c r="B332" s="162">
        <v>-4.8067802999999997E-3</v>
      </c>
      <c r="C332" s="162">
        <v>5.5547582999999996E-3</v>
      </c>
      <c r="D332" s="162">
        <v>9.3470594999999993E-3</v>
      </c>
      <c r="E332" s="162">
        <v>1.1402005E-2</v>
      </c>
      <c r="F332" s="162">
        <v>1.2759688E-2</v>
      </c>
      <c r="G332" s="162">
        <v>1.3765528000000001E-2</v>
      </c>
      <c r="H332" s="162">
        <v>1.4566634E-2</v>
      </c>
      <c r="I332" s="162">
        <v>1.5236275000000001E-2</v>
      </c>
      <c r="J332" s="162">
        <v>1.5815124E-2</v>
      </c>
      <c r="K332" s="162">
        <v>1.6327655E-2</v>
      </c>
      <c r="L332" s="162">
        <v>1.6789541000000002E-2</v>
      </c>
      <c r="M332" s="162">
        <v>1.7211332999999999E-2</v>
      </c>
      <c r="N332" s="162">
        <v>1.7600436000000001E-2</v>
      </c>
      <c r="O332" s="162">
        <v>1.7962228E-2</v>
      </c>
      <c r="P332" s="162">
        <v>1.8300734999999999E-2</v>
      </c>
      <c r="Q332" s="162">
        <v>1.8619047999999999E-2</v>
      </c>
      <c r="R332" s="162">
        <v>1.8919597E-2</v>
      </c>
      <c r="S332" s="162">
        <v>1.9204331000000002E-2</v>
      </c>
      <c r="T332" s="162">
        <v>1.9474838000000001E-2</v>
      </c>
      <c r="U332" s="162">
        <v>1.9732438000000001E-2</v>
      </c>
      <c r="V332" s="162">
        <v>1.9978240000000001E-2</v>
      </c>
      <c r="W332" s="162">
        <v>2.0213190999999998E-2</v>
      </c>
      <c r="X332" s="162">
        <v>2.0438108E-2</v>
      </c>
      <c r="Y332" s="162">
        <v>2.0653701E-2</v>
      </c>
      <c r="Z332" s="162">
        <v>2.0860597000000002E-2</v>
      </c>
      <c r="AA332" s="162">
        <v>2.1059351E-2</v>
      </c>
      <c r="AB332" s="162">
        <v>2.1250459999999999E-2</v>
      </c>
      <c r="AC332" s="162">
        <v>2.1434371000000001E-2</v>
      </c>
      <c r="AD332" s="162">
        <v>2.1611490000000001E-2</v>
      </c>
      <c r="AE332" s="162">
        <v>2.1782184999999999E-2</v>
      </c>
    </row>
    <row r="333" spans="1:31" ht="15" x14ac:dyDescent="0.25">
      <c r="A333" s="169">
        <v>39904</v>
      </c>
      <c r="B333" s="162">
        <v>1.2289362E-2</v>
      </c>
      <c r="C333" s="162">
        <v>1.3680256E-2</v>
      </c>
      <c r="D333" s="162">
        <v>1.4316392000000001E-2</v>
      </c>
      <c r="E333" s="162">
        <v>1.4786278999999999E-2</v>
      </c>
      <c r="F333" s="162">
        <v>1.5198781999999999E-2</v>
      </c>
      <c r="G333" s="162">
        <v>1.5583041000000001E-2</v>
      </c>
      <c r="H333" s="162">
        <v>1.5948697000000001E-2</v>
      </c>
      <c r="I333" s="162">
        <v>1.6299494000000001E-2</v>
      </c>
      <c r="J333" s="162">
        <v>1.6637156E-2</v>
      </c>
      <c r="K333" s="162">
        <v>1.6962653000000001E-2</v>
      </c>
      <c r="L333" s="162">
        <v>1.7276651000000001E-2</v>
      </c>
      <c r="M333" s="162">
        <v>1.7579682999999999E-2</v>
      </c>
      <c r="N333" s="162">
        <v>1.7872219000000002E-2</v>
      </c>
      <c r="O333" s="162">
        <v>1.8154686E-2</v>
      </c>
      <c r="P333" s="162">
        <v>1.8427490000000001E-2</v>
      </c>
      <c r="Q333" s="162">
        <v>1.8691012999999999E-2</v>
      </c>
      <c r="R333" s="162">
        <v>1.8945621999999999E-2</v>
      </c>
      <c r="S333" s="162">
        <v>1.9191665E-2</v>
      </c>
      <c r="T333" s="162">
        <v>1.9429477000000001E-2</v>
      </c>
      <c r="U333" s="162">
        <v>1.9659378000000002E-2</v>
      </c>
      <c r="V333" s="162">
        <v>1.9881675000000001E-2</v>
      </c>
      <c r="W333" s="162">
        <v>2.0096660999999998E-2</v>
      </c>
      <c r="X333" s="162">
        <v>2.0304618E-2</v>
      </c>
      <c r="Y333" s="162">
        <v>2.0505815E-2</v>
      </c>
      <c r="Z333" s="162">
        <v>2.0700509999999998E-2</v>
      </c>
      <c r="AA333" s="162">
        <v>2.0888950999999999E-2</v>
      </c>
      <c r="AB333" s="162">
        <v>2.1071375999999999E-2</v>
      </c>
      <c r="AC333" s="162">
        <v>2.1248011000000001E-2</v>
      </c>
      <c r="AD333" s="162">
        <v>2.1419074E-2</v>
      </c>
      <c r="AE333" s="162">
        <v>2.1584775E-2</v>
      </c>
    </row>
    <row r="334" spans="1:31" ht="15" x14ac:dyDescent="0.25">
      <c r="A334" s="169">
        <v>39934</v>
      </c>
      <c r="B334" s="162">
        <v>1.2972457E-2</v>
      </c>
      <c r="C334" s="162">
        <v>1.4767959000000001E-2</v>
      </c>
      <c r="D334" s="162">
        <v>1.5643397999999999E-2</v>
      </c>
      <c r="E334" s="162">
        <v>1.6255966E-2</v>
      </c>
      <c r="F334" s="162">
        <v>1.6751807000000001E-2</v>
      </c>
      <c r="G334" s="162">
        <v>1.7181905000000001E-2</v>
      </c>
      <c r="H334" s="162">
        <v>1.7569141999999999E-2</v>
      </c>
      <c r="I334" s="162">
        <v>1.7925502999999999E-2</v>
      </c>
      <c r="J334" s="162">
        <v>1.8257968999999999E-2</v>
      </c>
      <c r="K334" s="162">
        <v>1.8570946000000001E-2</v>
      </c>
      <c r="L334" s="162">
        <v>1.8867398000000001E-2</v>
      </c>
      <c r="M334" s="162">
        <v>1.9149429999999999E-2</v>
      </c>
      <c r="N334" s="162">
        <v>1.9418604999999999E-2</v>
      </c>
      <c r="O334" s="162">
        <v>1.9676130999999999E-2</v>
      </c>
      <c r="P334" s="162">
        <v>1.9922974E-2</v>
      </c>
      <c r="Q334" s="162">
        <v>2.0159928000000001E-2</v>
      </c>
      <c r="R334" s="162">
        <v>2.0387664E-2</v>
      </c>
      <c r="S334" s="162">
        <v>2.0606756E-2</v>
      </c>
      <c r="T334" s="162">
        <v>2.081771E-2</v>
      </c>
      <c r="U334" s="162">
        <v>2.1020974000000001E-2</v>
      </c>
      <c r="V334" s="162">
        <v>2.1216951000000001E-2</v>
      </c>
      <c r="W334" s="162">
        <v>2.1406007000000001E-2</v>
      </c>
      <c r="X334" s="162">
        <v>2.1588475999999999E-2</v>
      </c>
      <c r="Y334" s="162">
        <v>2.1764667000000001E-2</v>
      </c>
      <c r="Z334" s="162">
        <v>2.1934867E-2</v>
      </c>
      <c r="AA334" s="162">
        <v>2.2099342000000001E-2</v>
      </c>
      <c r="AB334" s="162">
        <v>2.2258343E-2</v>
      </c>
      <c r="AC334" s="162">
        <v>2.2412102E-2</v>
      </c>
      <c r="AD334" s="162">
        <v>2.2560839999999999E-2</v>
      </c>
      <c r="AE334" s="162">
        <v>2.2704766000000001E-2</v>
      </c>
    </row>
    <row r="335" spans="1:31" ht="15" x14ac:dyDescent="0.25">
      <c r="A335" s="169">
        <v>39965</v>
      </c>
      <c r="B335" s="162">
        <v>1.2745118999999999E-2</v>
      </c>
      <c r="C335" s="162">
        <v>1.5561764E-2</v>
      </c>
      <c r="D335" s="162">
        <v>1.6809070999999998E-2</v>
      </c>
      <c r="E335" s="162">
        <v>1.7600744000000001E-2</v>
      </c>
      <c r="F335" s="162">
        <v>1.8190876000000002E-2</v>
      </c>
      <c r="G335" s="162">
        <v>1.8670295E-2</v>
      </c>
      <c r="H335" s="162">
        <v>1.9080479000000001E-2</v>
      </c>
      <c r="I335" s="162">
        <v>1.9443335999999999E-2</v>
      </c>
      <c r="J335" s="162">
        <v>1.9771611000000001E-2</v>
      </c>
      <c r="K335" s="162">
        <v>2.0073265999999999E-2</v>
      </c>
      <c r="L335" s="162">
        <v>2.0353560999999999E-2</v>
      </c>
      <c r="M335" s="162">
        <v>2.0616131999999999E-2</v>
      </c>
      <c r="N335" s="162">
        <v>2.0863598000000001E-2</v>
      </c>
      <c r="O335" s="162">
        <v>2.1097910000000001E-2</v>
      </c>
      <c r="P335" s="162">
        <v>2.1320568000000002E-2</v>
      </c>
      <c r="Q335" s="162">
        <v>2.1532754000000001E-2</v>
      </c>
      <c r="R335" s="162">
        <v>2.1735425999999999E-2</v>
      </c>
      <c r="S335" s="162">
        <v>2.1929374000000001E-2</v>
      </c>
      <c r="T335" s="162">
        <v>2.2115263E-2</v>
      </c>
      <c r="U335" s="162">
        <v>2.2293662999999998E-2</v>
      </c>
      <c r="V335" s="162">
        <v>2.2465066999999998E-2</v>
      </c>
      <c r="W335" s="162">
        <v>2.262991E-2</v>
      </c>
      <c r="X335" s="162">
        <v>2.2788576000000001E-2</v>
      </c>
      <c r="Y335" s="162">
        <v>2.2941413000000001E-2</v>
      </c>
      <c r="Z335" s="162">
        <v>2.3088733E-2</v>
      </c>
      <c r="AA335" s="162">
        <v>2.3230819999999999E-2</v>
      </c>
      <c r="AB335" s="162">
        <v>2.3367936999999998E-2</v>
      </c>
      <c r="AC335" s="162">
        <v>2.3500324E-2</v>
      </c>
      <c r="AD335" s="162">
        <v>2.3628204E-2</v>
      </c>
      <c r="AE335" s="162">
        <v>2.3751784000000001E-2</v>
      </c>
    </row>
    <row r="336" spans="1:31" ht="15" x14ac:dyDescent="0.25">
      <c r="A336" s="169">
        <v>39995</v>
      </c>
      <c r="B336" s="162">
        <v>1.5522347000000001E-2</v>
      </c>
      <c r="C336" s="162">
        <v>1.6957757E-2</v>
      </c>
      <c r="D336" s="162">
        <v>1.7753128999999999E-2</v>
      </c>
      <c r="E336" s="162">
        <v>1.8328272999999999E-2</v>
      </c>
      <c r="F336" s="162">
        <v>1.8791617E-2</v>
      </c>
      <c r="G336" s="162">
        <v>1.9187263999999999E-2</v>
      </c>
      <c r="H336" s="162">
        <v>1.9537510000000001E-2</v>
      </c>
      <c r="I336" s="162">
        <v>1.9855030999999999E-2</v>
      </c>
      <c r="J336" s="162">
        <v>2.0147594000000001E-2</v>
      </c>
      <c r="K336" s="162">
        <v>2.0420240999999999E-2</v>
      </c>
      <c r="L336" s="162">
        <v>2.0676397999999999E-2</v>
      </c>
      <c r="M336" s="162">
        <v>2.0918494999999999E-2</v>
      </c>
      <c r="N336" s="162">
        <v>2.1148318999999999E-2</v>
      </c>
      <c r="O336" s="162">
        <v>2.1367226E-2</v>
      </c>
      <c r="P336" s="162">
        <v>2.1576283000000002E-2</v>
      </c>
      <c r="Q336" s="162">
        <v>2.1776347000000001E-2</v>
      </c>
      <c r="R336" s="162">
        <v>2.1968125000000002E-2</v>
      </c>
      <c r="S336" s="162">
        <v>2.2152212000000001E-2</v>
      </c>
      <c r="T336" s="162">
        <v>2.2329121E-2</v>
      </c>
      <c r="U336" s="162">
        <v>2.2499295999999998E-2</v>
      </c>
      <c r="V336" s="162">
        <v>2.266313E-2</v>
      </c>
      <c r="W336" s="162">
        <v>2.2820976E-2</v>
      </c>
      <c r="X336" s="162">
        <v>2.2973148999999998E-2</v>
      </c>
      <c r="Y336" s="162">
        <v>2.3119938999999999E-2</v>
      </c>
      <c r="Z336" s="162">
        <v>2.3261609999999999E-2</v>
      </c>
      <c r="AA336" s="162">
        <v>2.3398405000000001E-2</v>
      </c>
      <c r="AB336" s="162">
        <v>2.3530550000000001E-2</v>
      </c>
      <c r="AC336" s="162">
        <v>2.3658255E-2</v>
      </c>
      <c r="AD336" s="162">
        <v>2.3781717000000001E-2</v>
      </c>
      <c r="AE336" s="162">
        <v>2.3901118999999998E-2</v>
      </c>
    </row>
    <row r="337" spans="1:31" ht="15" x14ac:dyDescent="0.25">
      <c r="A337" s="169">
        <v>40026</v>
      </c>
      <c r="B337" s="162">
        <v>2.0245319000000001E-2</v>
      </c>
      <c r="C337" s="162">
        <v>1.9379079E-2</v>
      </c>
      <c r="D337" s="162">
        <v>1.9379427000000001E-2</v>
      </c>
      <c r="E337" s="162">
        <v>1.9557938E-2</v>
      </c>
      <c r="F337" s="162">
        <v>1.9783578999999999E-2</v>
      </c>
      <c r="G337" s="162">
        <v>2.0020672999999999E-2</v>
      </c>
      <c r="H337" s="162">
        <v>2.0257471999999999E-2</v>
      </c>
      <c r="I337" s="162">
        <v>2.0489690000000001E-2</v>
      </c>
      <c r="J337" s="162">
        <v>2.0715701E-2</v>
      </c>
      <c r="K337" s="162">
        <v>2.0934920999999999E-2</v>
      </c>
      <c r="L337" s="162">
        <v>2.1147202E-2</v>
      </c>
      <c r="M337" s="162">
        <v>2.1352592E-2</v>
      </c>
      <c r="N337" s="162">
        <v>2.1551229000000002E-2</v>
      </c>
      <c r="O337" s="162">
        <v>2.1743294E-2</v>
      </c>
      <c r="P337" s="162">
        <v>2.1928988999999999E-2</v>
      </c>
      <c r="Q337" s="162">
        <v>2.2108524000000001E-2</v>
      </c>
      <c r="R337" s="162">
        <v>2.2282111E-2</v>
      </c>
      <c r="S337" s="162">
        <v>2.2449958999999998E-2</v>
      </c>
      <c r="T337" s="162">
        <v>2.2612276000000001E-2</v>
      </c>
      <c r="U337" s="162">
        <v>2.2769261999999998E-2</v>
      </c>
      <c r="V337" s="162">
        <v>2.2921113E-2</v>
      </c>
      <c r="W337" s="162">
        <v>2.3068020000000002E-2</v>
      </c>
      <c r="X337" s="162">
        <v>2.3210165000000001E-2</v>
      </c>
      <c r="Y337" s="162">
        <v>2.3347724E-2</v>
      </c>
      <c r="Z337" s="162">
        <v>2.3480869000000001E-2</v>
      </c>
      <c r="AA337" s="162">
        <v>2.3609763999999998E-2</v>
      </c>
      <c r="AB337" s="162">
        <v>2.3734565999999999E-2</v>
      </c>
      <c r="AC337" s="162">
        <v>2.3855426999999998E-2</v>
      </c>
      <c r="AD337" s="162">
        <v>2.3972493000000001E-2</v>
      </c>
      <c r="AE337" s="162">
        <v>2.4085905000000001E-2</v>
      </c>
    </row>
    <row r="338" spans="1:31" ht="15" x14ac:dyDescent="0.25">
      <c r="A338" s="169">
        <v>40057</v>
      </c>
      <c r="B338" s="162">
        <v>2.3608108999999999E-2</v>
      </c>
      <c r="C338" s="162">
        <v>2.0714712999999999E-2</v>
      </c>
      <c r="D338" s="162">
        <v>2.001752E-2</v>
      </c>
      <c r="E338" s="162">
        <v>1.9854443999999999E-2</v>
      </c>
      <c r="F338" s="162">
        <v>1.988202E-2</v>
      </c>
      <c r="G338" s="162">
        <v>1.9992952000000001E-2</v>
      </c>
      <c r="H338" s="162">
        <v>2.0144586999999999E-2</v>
      </c>
      <c r="I338" s="162">
        <v>2.0317108E-2</v>
      </c>
      <c r="J338" s="162">
        <v>2.0500232E-2</v>
      </c>
      <c r="K338" s="162">
        <v>2.0688171000000002E-2</v>
      </c>
      <c r="L338" s="162">
        <v>2.0877471000000002E-2</v>
      </c>
      <c r="M338" s="162">
        <v>2.1065975000000001E-2</v>
      </c>
      <c r="N338" s="162">
        <v>2.1252302000000001E-2</v>
      </c>
      <c r="O338" s="162">
        <v>2.1435553999999999E-2</v>
      </c>
      <c r="P338" s="162">
        <v>2.1615145999999998E-2</v>
      </c>
      <c r="Q338" s="162">
        <v>2.1790699E-2</v>
      </c>
      <c r="R338" s="162">
        <v>2.1961983000000001E-2</v>
      </c>
      <c r="S338" s="162">
        <v>2.2128865000000001E-2</v>
      </c>
      <c r="T338" s="162">
        <v>2.2291285000000001E-2</v>
      </c>
      <c r="U338" s="162">
        <v>2.2449232999999999E-2</v>
      </c>
      <c r="V338" s="162">
        <v>2.2602739E-2</v>
      </c>
      <c r="W338" s="162">
        <v>2.2751855000000001E-2</v>
      </c>
      <c r="X338" s="162">
        <v>2.2896657000000001E-2</v>
      </c>
      <c r="Y338" s="162">
        <v>2.3037230999999998E-2</v>
      </c>
      <c r="Z338" s="162">
        <v>2.3173675000000001E-2</v>
      </c>
      <c r="AA338" s="162">
        <v>2.3306093E-2</v>
      </c>
      <c r="AB338" s="162">
        <v>2.3434592000000001E-2</v>
      </c>
      <c r="AC338" s="162">
        <v>2.3559283E-2</v>
      </c>
      <c r="AD338" s="162">
        <v>2.3680277E-2</v>
      </c>
      <c r="AE338" s="162">
        <v>2.3797685999999998E-2</v>
      </c>
    </row>
    <row r="339" spans="1:31" ht="15" x14ac:dyDescent="0.25">
      <c r="A339" s="169">
        <v>40087</v>
      </c>
      <c r="B339" s="162">
        <v>1.6283632999999999E-2</v>
      </c>
      <c r="C339" s="162">
        <v>1.6690348000000001E-2</v>
      </c>
      <c r="D339" s="162">
        <v>1.7162315000000001E-2</v>
      </c>
      <c r="E339" s="162">
        <v>1.7596279999999999E-2</v>
      </c>
      <c r="F339" s="162">
        <v>1.7989016E-2</v>
      </c>
      <c r="G339" s="162">
        <v>1.8348053999999999E-2</v>
      </c>
      <c r="H339" s="162">
        <v>1.8680360999999999E-2</v>
      </c>
      <c r="I339" s="162">
        <v>1.8991105000000001E-2</v>
      </c>
      <c r="J339" s="162">
        <v>1.9283960999999999E-2</v>
      </c>
      <c r="K339" s="162">
        <v>1.9561555000000001E-2</v>
      </c>
      <c r="L339" s="162">
        <v>1.9825802E-2</v>
      </c>
      <c r="M339" s="162">
        <v>2.0078138999999998E-2</v>
      </c>
      <c r="N339" s="162">
        <v>2.0319679E-2</v>
      </c>
      <c r="O339" s="162">
        <v>2.0551309E-2</v>
      </c>
      <c r="P339" s="162">
        <v>2.0773755000000001E-2</v>
      </c>
      <c r="Q339" s="162">
        <v>2.0987628000000001E-2</v>
      </c>
      <c r="R339" s="162">
        <v>2.1193455999999999E-2</v>
      </c>
      <c r="S339" s="162">
        <v>2.1391697000000001E-2</v>
      </c>
      <c r="T339" s="162">
        <v>2.1582759999999999E-2</v>
      </c>
      <c r="U339" s="162">
        <v>2.1767013000000002E-2</v>
      </c>
      <c r="V339" s="162">
        <v>2.1944791000000002E-2</v>
      </c>
      <c r="W339" s="162">
        <v>2.2116401000000001E-2</v>
      </c>
      <c r="X339" s="162">
        <v>2.2282126999999999E-2</v>
      </c>
      <c r="Y339" s="162">
        <v>2.2442231E-2</v>
      </c>
      <c r="Z339" s="162">
        <v>2.2596960999999999E-2</v>
      </c>
      <c r="AA339" s="162">
        <v>2.2746545999999999E-2</v>
      </c>
      <c r="AB339" s="162">
        <v>2.2891205000000001E-2</v>
      </c>
      <c r="AC339" s="162">
        <v>2.3031141000000002E-2</v>
      </c>
      <c r="AD339" s="162">
        <v>2.3166547999999999E-2</v>
      </c>
      <c r="AE339" s="162">
        <v>2.3297609E-2</v>
      </c>
    </row>
    <row r="340" spans="1:31" ht="15" x14ac:dyDescent="0.25">
      <c r="A340" s="169">
        <v>40118</v>
      </c>
      <c r="B340" s="162">
        <v>1.8070336999999999E-2</v>
      </c>
      <c r="C340" s="162">
        <v>1.7869800000000002E-2</v>
      </c>
      <c r="D340" s="162">
        <v>1.8147584000000001E-2</v>
      </c>
      <c r="E340" s="162">
        <v>1.8486216E-2</v>
      </c>
      <c r="F340" s="162">
        <v>1.8819045999999999E-2</v>
      </c>
      <c r="G340" s="162">
        <v>1.9134346E-2</v>
      </c>
      <c r="H340" s="162">
        <v>1.9431639000000001E-2</v>
      </c>
      <c r="I340" s="162">
        <v>1.9712710000000001E-2</v>
      </c>
      <c r="J340" s="162">
        <v>1.9979493000000001E-2</v>
      </c>
      <c r="K340" s="162">
        <v>2.0233626000000001E-2</v>
      </c>
      <c r="L340" s="162">
        <v>2.0476417E-2</v>
      </c>
      <c r="M340" s="162">
        <v>2.0708904E-2</v>
      </c>
      <c r="N340" s="162">
        <v>2.0931923000000002E-2</v>
      </c>
      <c r="O340" s="162">
        <v>2.1146162E-2</v>
      </c>
      <c r="P340" s="162">
        <v>2.1352197E-2</v>
      </c>
      <c r="Q340" s="162">
        <v>2.1550525000000001E-2</v>
      </c>
      <c r="R340" s="162">
        <v>2.1741578000000001E-2</v>
      </c>
      <c r="S340" s="162">
        <v>2.1925743000000001E-2</v>
      </c>
      <c r="T340" s="162">
        <v>2.2103365999999999E-2</v>
      </c>
      <c r="U340" s="162">
        <v>2.2274764999999998E-2</v>
      </c>
      <c r="V340" s="162">
        <v>2.2440228E-2</v>
      </c>
      <c r="W340" s="162">
        <v>2.2600025999999999E-2</v>
      </c>
      <c r="X340" s="162">
        <v>2.2754409E-2</v>
      </c>
      <c r="Y340" s="162">
        <v>2.2903610000000001E-2</v>
      </c>
      <c r="Z340" s="162">
        <v>2.3047848999999999E-2</v>
      </c>
      <c r="AA340" s="162">
        <v>2.3187334E-2</v>
      </c>
      <c r="AB340" s="162">
        <v>2.3322261E-2</v>
      </c>
      <c r="AC340" s="162">
        <v>2.3452812999999999E-2</v>
      </c>
      <c r="AD340" s="162">
        <v>2.3579167000000002E-2</v>
      </c>
      <c r="AE340" s="162">
        <v>2.3701489999999999E-2</v>
      </c>
    </row>
    <row r="341" spans="1:31" ht="15" x14ac:dyDescent="0.25">
      <c r="A341" s="169">
        <v>40148</v>
      </c>
      <c r="B341" s="162">
        <v>1.7866037000000001E-2</v>
      </c>
      <c r="C341" s="162">
        <v>1.7120950999999999E-2</v>
      </c>
      <c r="D341" s="162">
        <v>1.7178155000000001E-2</v>
      </c>
      <c r="E341" s="162">
        <v>1.7404875E-2</v>
      </c>
      <c r="F341" s="162">
        <v>1.7677979999999999E-2</v>
      </c>
      <c r="G341" s="162">
        <v>1.7962766000000002E-2</v>
      </c>
      <c r="H341" s="162">
        <v>1.8247236E-2</v>
      </c>
      <c r="I341" s="162">
        <v>1.8526714E-2</v>
      </c>
      <c r="J341" s="162">
        <v>1.8799264E-2</v>
      </c>
      <c r="K341" s="162">
        <v>1.9064085000000001E-2</v>
      </c>
      <c r="L341" s="162">
        <v>1.9320891E-2</v>
      </c>
      <c r="M341" s="162">
        <v>1.9569647999999999E-2</v>
      </c>
      <c r="N341" s="162">
        <v>1.981045E-2</v>
      </c>
      <c r="O341" s="162">
        <v>2.0043460999999999E-2</v>
      </c>
      <c r="P341" s="162">
        <v>2.0268883000000001E-2</v>
      </c>
      <c r="Q341" s="162">
        <v>2.0486938E-2</v>
      </c>
      <c r="R341" s="162">
        <v>2.0697858E-2</v>
      </c>
      <c r="S341" s="162">
        <v>2.0901880000000001E-2</v>
      </c>
      <c r="T341" s="162">
        <v>2.1099237999999999E-2</v>
      </c>
      <c r="U341" s="162">
        <v>2.1290165E-2</v>
      </c>
      <c r="V341" s="162">
        <v>2.147489E-2</v>
      </c>
      <c r="W341" s="162">
        <v>2.1653634000000001E-2</v>
      </c>
      <c r="X341" s="162">
        <v>2.1826616E-2</v>
      </c>
      <c r="Y341" s="162">
        <v>2.1994043000000001E-2</v>
      </c>
      <c r="Z341" s="162">
        <v>2.2156120000000001E-2</v>
      </c>
      <c r="AA341" s="162">
        <v>2.2313042000000002E-2</v>
      </c>
      <c r="AB341" s="162">
        <v>2.2464998E-2</v>
      </c>
      <c r="AC341" s="162">
        <v>2.2612170000000001E-2</v>
      </c>
      <c r="AD341" s="162">
        <v>2.2754733999999999E-2</v>
      </c>
      <c r="AE341" s="162">
        <v>2.2892859000000002E-2</v>
      </c>
    </row>
    <row r="342" spans="1:31" ht="15" x14ac:dyDescent="0.25">
      <c r="A342" s="169">
        <v>40179</v>
      </c>
      <c r="B342" s="162">
        <v>1.6957593E-2</v>
      </c>
      <c r="C342" s="162">
        <v>1.7684987999999999E-2</v>
      </c>
      <c r="D342" s="162">
        <v>1.833444E-2</v>
      </c>
      <c r="E342" s="162">
        <v>1.8870385999999999E-2</v>
      </c>
      <c r="F342" s="162">
        <v>1.9320246999999999E-2</v>
      </c>
      <c r="G342" s="162">
        <v>1.9708499000000001E-2</v>
      </c>
      <c r="H342" s="162">
        <v>2.005214E-2</v>
      </c>
      <c r="I342" s="162">
        <v>2.0362504999999999E-2</v>
      </c>
      <c r="J342" s="162">
        <v>2.0647176999999999E-2</v>
      </c>
      <c r="K342" s="162">
        <v>2.0911325000000001E-2</v>
      </c>
      <c r="L342" s="162">
        <v>2.1158560999999999E-2</v>
      </c>
      <c r="M342" s="162">
        <v>2.1391476E-2</v>
      </c>
      <c r="N342" s="162">
        <v>2.1611987999999999E-2</v>
      </c>
      <c r="O342" s="162">
        <v>2.1821552000000001E-2</v>
      </c>
      <c r="P342" s="162">
        <v>2.2021305000000001E-2</v>
      </c>
      <c r="Q342" s="162">
        <v>2.2212157999999999E-2</v>
      </c>
      <c r="R342" s="162">
        <v>2.2394855000000002E-2</v>
      </c>
      <c r="S342" s="162">
        <v>2.2570019E-2</v>
      </c>
      <c r="T342" s="162">
        <v>2.2738181E-2</v>
      </c>
      <c r="U342" s="162">
        <v>2.2899797999999999E-2</v>
      </c>
      <c r="V342" s="162">
        <v>2.3055272000000002E-2</v>
      </c>
      <c r="W342" s="162">
        <v>2.320496E-2</v>
      </c>
      <c r="X342" s="162">
        <v>2.3349182E-2</v>
      </c>
      <c r="Y342" s="162">
        <v>2.3488226000000001E-2</v>
      </c>
      <c r="Z342" s="162">
        <v>2.3622356000000001E-2</v>
      </c>
      <c r="AA342" s="162">
        <v>2.3751814E-2</v>
      </c>
      <c r="AB342" s="162">
        <v>2.3876822999999998E-2</v>
      </c>
      <c r="AC342" s="162">
        <v>2.3997588E-2</v>
      </c>
      <c r="AD342" s="162">
        <v>2.4114303E-2</v>
      </c>
      <c r="AE342" s="162">
        <v>2.4227148E-2</v>
      </c>
    </row>
    <row r="343" spans="1:31" ht="15" x14ac:dyDescent="0.25">
      <c r="A343" s="169">
        <v>40210</v>
      </c>
      <c r="B343" s="162">
        <v>1.7316171000000002E-2</v>
      </c>
      <c r="C343" s="162">
        <v>1.7430195999999998E-2</v>
      </c>
      <c r="D343" s="162">
        <v>1.7844649000000001E-2</v>
      </c>
      <c r="E343" s="162">
        <v>1.8261734000000002E-2</v>
      </c>
      <c r="F343" s="162">
        <v>1.8645258000000001E-2</v>
      </c>
      <c r="G343" s="162">
        <v>1.8995596E-2</v>
      </c>
      <c r="H343" s="162">
        <v>1.9318258000000001E-2</v>
      </c>
      <c r="I343" s="162">
        <v>1.9618353000000002E-2</v>
      </c>
      <c r="J343" s="162">
        <v>1.9899811999999999E-2</v>
      </c>
      <c r="K343" s="162">
        <v>2.0165529000000001E-2</v>
      </c>
      <c r="L343" s="162">
        <v>2.0417640000000001E-2</v>
      </c>
      <c r="M343" s="162">
        <v>2.0657747000000001E-2</v>
      </c>
      <c r="N343" s="162">
        <v>2.0887082000000001E-2</v>
      </c>
      <c r="O343" s="162">
        <v>2.1106614999999999E-2</v>
      </c>
      <c r="P343" s="162">
        <v>2.1317132999999999E-2</v>
      </c>
      <c r="Q343" s="162">
        <v>2.151929E-2</v>
      </c>
      <c r="R343" s="162">
        <v>2.1713638E-2</v>
      </c>
      <c r="S343" s="162">
        <v>2.1900656000000001E-2</v>
      </c>
      <c r="T343" s="162">
        <v>2.2080764999999999E-2</v>
      </c>
      <c r="U343" s="162">
        <v>2.2254341E-2</v>
      </c>
      <c r="V343" s="162">
        <v>2.2421719999999999E-2</v>
      </c>
      <c r="W343" s="162">
        <v>2.2583209999999999E-2</v>
      </c>
      <c r="X343" s="162">
        <v>2.2739092999999998E-2</v>
      </c>
      <c r="Y343" s="162">
        <v>2.2889630000000001E-2</v>
      </c>
      <c r="Z343" s="162">
        <v>2.3035061999999999E-2</v>
      </c>
      <c r="AA343" s="162">
        <v>2.3175614000000001E-2</v>
      </c>
      <c r="AB343" s="162">
        <v>2.3311498E-2</v>
      </c>
      <c r="AC343" s="162">
        <v>2.3442912999999999E-2</v>
      </c>
      <c r="AD343" s="162">
        <v>2.3570043999999998E-2</v>
      </c>
      <c r="AE343" s="162">
        <v>2.3693069000000001E-2</v>
      </c>
    </row>
    <row r="344" spans="1:31" ht="15" x14ac:dyDescent="0.25">
      <c r="A344" s="169">
        <v>40238</v>
      </c>
      <c r="B344" s="162">
        <v>1.9701388E-2</v>
      </c>
      <c r="C344" s="162">
        <v>1.8467766E-2</v>
      </c>
      <c r="D344" s="162">
        <v>1.8399483000000001E-2</v>
      </c>
      <c r="E344" s="162">
        <v>1.8572518999999999E-2</v>
      </c>
      <c r="F344" s="162">
        <v>1.8811108E-2</v>
      </c>
      <c r="G344" s="162">
        <v>1.9067337E-2</v>
      </c>
      <c r="H344" s="162">
        <v>1.9325366E-2</v>
      </c>
      <c r="I344" s="162">
        <v>1.9579361999999999E-2</v>
      </c>
      <c r="J344" s="162">
        <v>1.9827061E-2</v>
      </c>
      <c r="K344" s="162">
        <v>2.0067598999999998E-2</v>
      </c>
      <c r="L344" s="162">
        <v>2.0300697999999999E-2</v>
      </c>
      <c r="M344" s="162">
        <v>2.0526348999999999E-2</v>
      </c>
      <c r="N344" s="162">
        <v>2.0744663999999999E-2</v>
      </c>
      <c r="O344" s="162">
        <v>2.095582E-2</v>
      </c>
      <c r="P344" s="162">
        <v>2.1160021000000001E-2</v>
      </c>
      <c r="Q344" s="162">
        <v>2.1357484999999999E-2</v>
      </c>
      <c r="R344" s="162">
        <v>2.1548437E-2</v>
      </c>
      <c r="S344" s="162">
        <v>2.1733101000000001E-2</v>
      </c>
      <c r="T344" s="162">
        <v>2.1911699E-2</v>
      </c>
      <c r="U344" s="162">
        <v>2.2084449999999999E-2</v>
      </c>
      <c r="V344" s="162">
        <v>2.2251562999999999E-2</v>
      </c>
      <c r="W344" s="162">
        <v>2.2413247000000001E-2</v>
      </c>
      <c r="X344" s="162">
        <v>2.2569700000000002E-2</v>
      </c>
      <c r="Y344" s="162">
        <v>2.2721115E-2</v>
      </c>
      <c r="Z344" s="162">
        <v>2.2867677999999999E-2</v>
      </c>
      <c r="AA344" s="162">
        <v>2.3009569000000001E-2</v>
      </c>
      <c r="AB344" s="162">
        <v>2.3146960000000001E-2</v>
      </c>
      <c r="AC344" s="162">
        <v>2.3280017E-2</v>
      </c>
      <c r="AD344" s="162">
        <v>2.3408900999999999E-2</v>
      </c>
      <c r="AE344" s="162">
        <v>2.3533766000000001E-2</v>
      </c>
    </row>
    <row r="345" spans="1:31" ht="15" x14ac:dyDescent="0.25">
      <c r="A345" s="169">
        <v>40269</v>
      </c>
      <c r="B345" s="162">
        <v>1.5872020000000001E-2</v>
      </c>
      <c r="C345" s="162">
        <v>1.7108385E-2</v>
      </c>
      <c r="D345" s="162">
        <v>1.7896935999999999E-2</v>
      </c>
      <c r="E345" s="162">
        <v>1.8490121000000002E-2</v>
      </c>
      <c r="F345" s="162">
        <v>1.897095E-2</v>
      </c>
      <c r="G345" s="162">
        <v>1.937962E-2</v>
      </c>
      <c r="H345" s="162">
        <v>1.9738668000000001E-2</v>
      </c>
      <c r="I345" s="162">
        <v>2.0061695000000001E-2</v>
      </c>
      <c r="J345" s="162">
        <v>2.035733E-2</v>
      </c>
      <c r="K345" s="162">
        <v>2.0631275000000001E-2</v>
      </c>
      <c r="L345" s="162">
        <v>2.0887444000000002E-2</v>
      </c>
      <c r="M345" s="162">
        <v>2.1128615E-2</v>
      </c>
      <c r="N345" s="162">
        <v>2.1356826999999998E-2</v>
      </c>
      <c r="O345" s="162">
        <v>2.1573622000000001E-2</v>
      </c>
      <c r="P345" s="162">
        <v>2.17802E-2</v>
      </c>
      <c r="Q345" s="162">
        <v>2.1977519000000001E-2</v>
      </c>
      <c r="R345" s="162">
        <v>2.2166363000000001E-2</v>
      </c>
      <c r="S345" s="162">
        <v>2.2347384000000001E-2</v>
      </c>
      <c r="T345" s="162">
        <v>2.2521139999999999E-2</v>
      </c>
      <c r="U345" s="162">
        <v>2.2688107999999998E-2</v>
      </c>
      <c r="V345" s="162">
        <v>2.2848710000000001E-2</v>
      </c>
      <c r="W345" s="162">
        <v>2.3003316999999999E-2</v>
      </c>
      <c r="X345" s="162">
        <v>2.3152262999999999E-2</v>
      </c>
      <c r="Y345" s="162">
        <v>2.3295848000000001E-2</v>
      </c>
      <c r="Z345" s="162">
        <v>2.3434348000000001E-2</v>
      </c>
      <c r="AA345" s="162">
        <v>2.3568014000000002E-2</v>
      </c>
      <c r="AB345" s="162">
        <v>2.3697077E-2</v>
      </c>
      <c r="AC345" s="162">
        <v>2.3821753000000001E-2</v>
      </c>
      <c r="AD345" s="162">
        <v>2.394224E-2</v>
      </c>
      <c r="AE345" s="162">
        <v>2.4058725999999999E-2</v>
      </c>
    </row>
    <row r="346" spans="1:31" ht="15" x14ac:dyDescent="0.25">
      <c r="A346" s="169">
        <v>40299</v>
      </c>
      <c r="B346" s="162">
        <v>1.5629629999999999E-2</v>
      </c>
      <c r="C346" s="162">
        <v>1.6779420999999999E-2</v>
      </c>
      <c r="D346" s="162">
        <v>1.7525998000000001E-2</v>
      </c>
      <c r="E346" s="162">
        <v>1.809705E-2</v>
      </c>
      <c r="F346" s="162">
        <v>1.856677E-2</v>
      </c>
      <c r="G346" s="162">
        <v>1.8970965999999999E-2</v>
      </c>
      <c r="H346" s="162">
        <v>1.9329702000000001E-2</v>
      </c>
      <c r="I346" s="162">
        <v>1.9655092999999998E-2</v>
      </c>
      <c r="J346" s="162">
        <v>1.9954842E-2</v>
      </c>
      <c r="K346" s="162">
        <v>2.0234055000000001E-2</v>
      </c>
      <c r="L346" s="162">
        <v>2.0496251E-2</v>
      </c>
      <c r="M346" s="162">
        <v>2.0743938999999999E-2</v>
      </c>
      <c r="N346" s="162">
        <v>2.0978975E-2</v>
      </c>
      <c r="O346" s="162">
        <v>2.1202769E-2</v>
      </c>
      <c r="P346" s="162">
        <v>2.1416428000000001E-2</v>
      </c>
      <c r="Q346" s="162">
        <v>2.1620845E-2</v>
      </c>
      <c r="R346" s="162">
        <v>2.1816753000000001E-2</v>
      </c>
      <c r="S346" s="162">
        <v>2.2004770999999999E-2</v>
      </c>
      <c r="T346" s="162">
        <v>2.2185427000000001E-2</v>
      </c>
      <c r="U346" s="162">
        <v>2.2359183000000001E-2</v>
      </c>
      <c r="V346" s="162">
        <v>2.2526444E-2</v>
      </c>
      <c r="W346" s="162">
        <v>2.2687572999999999E-2</v>
      </c>
      <c r="X346" s="162">
        <v>2.2842897000000001E-2</v>
      </c>
      <c r="Y346" s="162">
        <v>2.2992714000000001E-2</v>
      </c>
      <c r="Z346" s="162">
        <v>2.3137294999999999E-2</v>
      </c>
      <c r="AA346" s="162">
        <v>2.3276890000000001E-2</v>
      </c>
      <c r="AB346" s="162">
        <v>2.3411732000000001E-2</v>
      </c>
      <c r="AC346" s="162">
        <v>2.3542036999999998E-2</v>
      </c>
      <c r="AD346" s="162">
        <v>2.3668004999999999E-2</v>
      </c>
      <c r="AE346" s="162">
        <v>2.3789825000000001E-2</v>
      </c>
    </row>
    <row r="347" spans="1:31" ht="15" x14ac:dyDescent="0.25">
      <c r="A347" s="169">
        <v>40330</v>
      </c>
      <c r="B347" s="162">
        <v>1.3532178000000001E-2</v>
      </c>
      <c r="C347" s="162">
        <v>1.503438E-2</v>
      </c>
      <c r="D347" s="162">
        <v>1.5868572000000001E-2</v>
      </c>
      <c r="E347" s="162">
        <v>1.6481268E-2</v>
      </c>
      <c r="F347" s="162">
        <v>1.6983544E-2</v>
      </c>
      <c r="G347" s="162">
        <v>1.7419145E-2</v>
      </c>
      <c r="H347" s="162">
        <v>1.7809722E-2</v>
      </c>
      <c r="I347" s="162">
        <v>1.8167434999999999E-2</v>
      </c>
      <c r="J347" s="162">
        <v>1.8499696999999999E-2</v>
      </c>
      <c r="K347" s="162">
        <v>1.8811319E-2</v>
      </c>
      <c r="L347" s="162">
        <v>1.9105582999999999E-2</v>
      </c>
      <c r="M347" s="162">
        <v>1.9384831000000002E-2</v>
      </c>
      <c r="N347" s="162">
        <v>1.9650803000000001E-2</v>
      </c>
      <c r="O347" s="162">
        <v>1.9904834E-2</v>
      </c>
      <c r="P347" s="162">
        <v>2.0147984000000001E-2</v>
      </c>
      <c r="Q347" s="162">
        <v>2.0381118E-2</v>
      </c>
      <c r="R347" s="162">
        <v>2.0604958E-2</v>
      </c>
      <c r="S347" s="162">
        <v>2.0820117999999999E-2</v>
      </c>
      <c r="T347" s="162">
        <v>2.1027133999999999E-2</v>
      </c>
      <c r="U347" s="162">
        <v>2.1226476000000001E-2</v>
      </c>
      <c r="V347" s="162">
        <v>2.1418565000000001E-2</v>
      </c>
      <c r="W347" s="162">
        <v>2.1603779E-2</v>
      </c>
      <c r="X347" s="162">
        <v>2.1782462999999998E-2</v>
      </c>
      <c r="Y347" s="162">
        <v>2.1954933999999999E-2</v>
      </c>
      <c r="Z347" s="162">
        <v>2.2121482000000001E-2</v>
      </c>
      <c r="AA347" s="162">
        <v>2.2282380000000001E-2</v>
      </c>
      <c r="AB347" s="162">
        <v>2.2437878000000001E-2</v>
      </c>
      <c r="AC347" s="162">
        <v>2.2588213999999999E-2</v>
      </c>
      <c r="AD347" s="162">
        <v>2.2733606999999999E-2</v>
      </c>
      <c r="AE347" s="162">
        <v>2.2874268E-2</v>
      </c>
    </row>
    <row r="348" spans="1:31" ht="15" x14ac:dyDescent="0.25">
      <c r="A348" s="169">
        <v>40360</v>
      </c>
      <c r="B348" s="162">
        <v>9.6279856999999993E-3</v>
      </c>
      <c r="C348" s="162">
        <v>1.241982E-2</v>
      </c>
      <c r="D348" s="162">
        <v>1.3671592999999999E-2</v>
      </c>
      <c r="E348" s="162">
        <v>1.4491868999999999E-2</v>
      </c>
      <c r="F348" s="162">
        <v>1.5125837E-2</v>
      </c>
      <c r="G348" s="162">
        <v>1.5658199000000001E-2</v>
      </c>
      <c r="H348" s="162">
        <v>1.6126541000000001E-2</v>
      </c>
      <c r="I348" s="162">
        <v>1.6550316999999998E-2</v>
      </c>
      <c r="J348" s="162">
        <v>1.6940718E-2</v>
      </c>
      <c r="K348" s="162">
        <v>1.7304709000000001E-2</v>
      </c>
      <c r="L348" s="162">
        <v>1.7646905000000001E-2</v>
      </c>
      <c r="M348" s="162">
        <v>1.7970524000000002E-2</v>
      </c>
      <c r="N348" s="162">
        <v>1.8277913E-2</v>
      </c>
      <c r="O348" s="162">
        <v>1.857085E-2</v>
      </c>
      <c r="P348" s="162">
        <v>1.8850724999999999E-2</v>
      </c>
      <c r="Q348" s="162">
        <v>1.9118659E-2</v>
      </c>
      <c r="R348" s="162">
        <v>1.9375578000000001E-2</v>
      </c>
      <c r="S348" s="162">
        <v>1.9622262000000001E-2</v>
      </c>
      <c r="T348" s="162">
        <v>1.9859380999999999E-2</v>
      </c>
      <c r="U348" s="162">
        <v>2.0087521000000001E-2</v>
      </c>
      <c r="V348" s="162">
        <v>2.0307201E-2</v>
      </c>
      <c r="W348" s="162">
        <v>2.0518884000000001E-2</v>
      </c>
      <c r="X348" s="162">
        <v>2.0722988000000001E-2</v>
      </c>
      <c r="Y348" s="162">
        <v>2.0919896E-2</v>
      </c>
      <c r="Z348" s="162">
        <v>2.1109959000000001E-2</v>
      </c>
      <c r="AA348" s="162">
        <v>2.1293498000000001E-2</v>
      </c>
      <c r="AB348" s="162">
        <v>2.1470815000000001E-2</v>
      </c>
      <c r="AC348" s="162">
        <v>2.1642188E-2</v>
      </c>
      <c r="AD348" s="162">
        <v>2.1807878999999999E-2</v>
      </c>
      <c r="AE348" s="162">
        <v>2.1968132000000001E-2</v>
      </c>
    </row>
    <row r="349" spans="1:31" ht="15" x14ac:dyDescent="0.25">
      <c r="A349" s="169">
        <v>40391</v>
      </c>
      <c r="B349" s="162">
        <v>1.3411200999999999E-2</v>
      </c>
      <c r="C349" s="162">
        <v>1.4028219999999999E-2</v>
      </c>
      <c r="D349" s="162">
        <v>1.4500671999999999E-2</v>
      </c>
      <c r="E349" s="162">
        <v>1.4927304000000001E-2</v>
      </c>
      <c r="F349" s="162">
        <v>1.5327990999999999E-2</v>
      </c>
      <c r="G349" s="162">
        <v>1.5709371E-2</v>
      </c>
      <c r="H349" s="162">
        <v>1.6074478E-2</v>
      </c>
      <c r="I349" s="162">
        <v>1.6425034000000002E-2</v>
      </c>
      <c r="J349" s="162">
        <v>1.676219E-2</v>
      </c>
      <c r="K349" s="162">
        <v>1.7086811E-2</v>
      </c>
      <c r="L349" s="162">
        <v>1.7399597999999999E-2</v>
      </c>
      <c r="M349" s="162">
        <v>1.7701155E-2</v>
      </c>
      <c r="N349" s="162">
        <v>1.7992016999999999E-2</v>
      </c>
      <c r="O349" s="162">
        <v>1.8272670000000001E-2</v>
      </c>
      <c r="P349" s="162">
        <v>1.8543561E-2</v>
      </c>
      <c r="Q349" s="162">
        <v>1.8805108000000001E-2</v>
      </c>
      <c r="R349" s="162">
        <v>1.9057702999999999E-2</v>
      </c>
      <c r="S349" s="162">
        <v>1.9301715000000001E-2</v>
      </c>
      <c r="T349" s="162">
        <v>1.9537493E-2</v>
      </c>
      <c r="U349" s="162">
        <v>1.9765369000000001E-2</v>
      </c>
      <c r="V349" s="162">
        <v>1.9985658E-2</v>
      </c>
      <c r="W349" s="162">
        <v>2.0198661E-2</v>
      </c>
      <c r="X349" s="162">
        <v>2.0404664999999999E-2</v>
      </c>
      <c r="Y349" s="162">
        <v>2.0603941000000001E-2</v>
      </c>
      <c r="Z349" s="162">
        <v>2.0796752000000002E-2</v>
      </c>
      <c r="AA349" s="162">
        <v>2.0983346999999999E-2</v>
      </c>
      <c r="AB349" s="162">
        <v>2.1163965E-2</v>
      </c>
      <c r="AC349" s="162">
        <v>2.1338833000000001E-2</v>
      </c>
      <c r="AD349" s="162">
        <v>2.1508171E-2</v>
      </c>
      <c r="AE349" s="162">
        <v>2.1672186999999999E-2</v>
      </c>
    </row>
    <row r="350" spans="1:31" ht="15" x14ac:dyDescent="0.25">
      <c r="A350" s="169">
        <v>40422</v>
      </c>
      <c r="B350" s="162">
        <v>9.0713697999999995E-3</v>
      </c>
      <c r="C350" s="162">
        <v>1.1316140000000001E-2</v>
      </c>
      <c r="D350" s="162">
        <v>1.2343679999999999E-2</v>
      </c>
      <c r="E350" s="162">
        <v>1.3051741E-2</v>
      </c>
      <c r="F350" s="162">
        <v>1.3628384E-2</v>
      </c>
      <c r="G350" s="162">
        <v>1.4134443999999999E-2</v>
      </c>
      <c r="H350" s="162">
        <v>1.4595323E-2</v>
      </c>
      <c r="I350" s="162">
        <v>1.5023577E-2</v>
      </c>
      <c r="J350" s="162">
        <v>1.5426231E-2</v>
      </c>
      <c r="K350" s="162">
        <v>1.5807620000000001E-2</v>
      </c>
      <c r="L350" s="162">
        <v>1.6170637000000002E-2</v>
      </c>
      <c r="M350" s="162">
        <v>1.6517339999999998E-2</v>
      </c>
      <c r="N350" s="162">
        <v>1.6849279000000002E-2</v>
      </c>
      <c r="O350" s="162">
        <v>1.7167667000000001E-2</v>
      </c>
      <c r="P350" s="162">
        <v>1.7473493E-2</v>
      </c>
      <c r="Q350" s="162">
        <v>1.7767587000000001E-2</v>
      </c>
      <c r="R350" s="162">
        <v>1.805066E-2</v>
      </c>
      <c r="S350" s="162">
        <v>1.8323335E-2</v>
      </c>
      <c r="T350" s="162">
        <v>1.8586168E-2</v>
      </c>
      <c r="U350" s="162">
        <v>1.8839659000000002E-2</v>
      </c>
      <c r="V350" s="162">
        <v>1.9084262000000001E-2</v>
      </c>
      <c r="W350" s="162">
        <v>1.9320397E-2</v>
      </c>
      <c r="X350" s="162">
        <v>1.9548451000000001E-2</v>
      </c>
      <c r="Y350" s="162">
        <v>1.9768783000000002E-2</v>
      </c>
      <c r="Z350" s="162">
        <v>1.998173E-2</v>
      </c>
      <c r="AA350" s="162">
        <v>2.0187607E-2</v>
      </c>
      <c r="AB350" s="162">
        <v>2.0386710999999998E-2</v>
      </c>
      <c r="AC350" s="162">
        <v>2.0579323E-2</v>
      </c>
      <c r="AD350" s="162">
        <v>2.0765708000000001E-2</v>
      </c>
      <c r="AE350" s="162">
        <v>2.0946116000000001E-2</v>
      </c>
    </row>
    <row r="351" spans="1:31" ht="15" x14ac:dyDescent="0.25">
      <c r="A351" s="169">
        <v>40452</v>
      </c>
      <c r="B351" s="162">
        <v>1.3652619E-2</v>
      </c>
      <c r="C351" s="162">
        <v>1.3378753E-2</v>
      </c>
      <c r="D351" s="162">
        <v>1.3506341999999999E-2</v>
      </c>
      <c r="E351" s="162">
        <v>1.3759304999999999E-2</v>
      </c>
      <c r="F351" s="162">
        <v>1.4064907999999999E-2</v>
      </c>
      <c r="G351" s="162">
        <v>1.4394087E-2</v>
      </c>
      <c r="H351" s="162">
        <v>1.4732629000000001E-2</v>
      </c>
      <c r="I351" s="162">
        <v>1.5072832E-2</v>
      </c>
      <c r="J351" s="162">
        <v>1.5410281E-2</v>
      </c>
      <c r="K351" s="162">
        <v>1.5742367E-2</v>
      </c>
      <c r="L351" s="162">
        <v>1.6067536E-2</v>
      </c>
      <c r="M351" s="162">
        <v>1.6384874000000001E-2</v>
      </c>
      <c r="N351" s="162">
        <v>1.6693868000000001E-2</v>
      </c>
      <c r="O351" s="162">
        <v>1.6994262999999999E-2</v>
      </c>
      <c r="P351" s="162">
        <v>1.7285973999999999E-2</v>
      </c>
      <c r="Q351" s="162">
        <v>1.7569027000000001E-2</v>
      </c>
      <c r="R351" s="162">
        <v>1.7843525999999998E-2</v>
      </c>
      <c r="S351" s="162">
        <v>1.8109621999999999E-2</v>
      </c>
      <c r="T351" s="162">
        <v>1.8367502000000001E-2</v>
      </c>
      <c r="U351" s="162">
        <v>1.8617373999999999E-2</v>
      </c>
      <c r="V351" s="162">
        <v>1.8859457999999999E-2</v>
      </c>
      <c r="W351" s="162">
        <v>1.9093985000000001E-2</v>
      </c>
      <c r="X351" s="162">
        <v>1.9321186000000001E-2</v>
      </c>
      <c r="Y351" s="162">
        <v>1.9541295E-2</v>
      </c>
      <c r="Z351" s="162">
        <v>1.9754543999999999E-2</v>
      </c>
      <c r="AA351" s="162">
        <v>1.9961161000000002E-2</v>
      </c>
      <c r="AB351" s="162">
        <v>2.0161370000000001E-2</v>
      </c>
      <c r="AC351" s="162">
        <v>2.0355390000000001E-2</v>
      </c>
      <c r="AD351" s="162">
        <v>2.0543434999999999E-2</v>
      </c>
      <c r="AE351" s="162">
        <v>2.0725713E-2</v>
      </c>
    </row>
    <row r="352" spans="1:31" ht="15" x14ac:dyDescent="0.25">
      <c r="A352" s="169">
        <v>40483</v>
      </c>
      <c r="B352" s="162">
        <v>1.3962369000000001E-2</v>
      </c>
      <c r="C352" s="162">
        <v>1.3337249000000001E-2</v>
      </c>
      <c r="D352" s="162">
        <v>1.3345101999999999E-2</v>
      </c>
      <c r="E352" s="162">
        <v>1.3541714999999999E-2</v>
      </c>
      <c r="F352" s="162">
        <v>1.3816999999999999E-2</v>
      </c>
      <c r="G352" s="162">
        <v>1.4129029E-2</v>
      </c>
      <c r="H352" s="162">
        <v>1.4457932E-2</v>
      </c>
      <c r="I352" s="162">
        <v>1.479312E-2</v>
      </c>
      <c r="J352" s="162">
        <v>1.5128552E-2</v>
      </c>
      <c r="K352" s="162">
        <v>1.5460638000000001E-2</v>
      </c>
      <c r="L352" s="162">
        <v>1.5787198999999998E-2</v>
      </c>
      <c r="M352" s="162">
        <v>1.6106905000000001E-2</v>
      </c>
      <c r="N352" s="162">
        <v>1.6418957000000001E-2</v>
      </c>
      <c r="O352" s="162">
        <v>1.6722900999999998E-2</v>
      </c>
      <c r="P352" s="162">
        <v>1.7018505E-2</v>
      </c>
      <c r="Q352" s="162">
        <v>1.7305691000000002E-2</v>
      </c>
      <c r="R352" s="162">
        <v>1.758448E-2</v>
      </c>
      <c r="S352" s="162">
        <v>1.7854966999999999E-2</v>
      </c>
      <c r="T352" s="162">
        <v>1.8117292E-2</v>
      </c>
      <c r="U352" s="162">
        <v>1.8371627000000001E-2</v>
      </c>
      <c r="V352" s="162">
        <v>1.8618168000000001E-2</v>
      </c>
      <c r="W352" s="162">
        <v>1.8857123E-2</v>
      </c>
      <c r="X352" s="162">
        <v>1.9088707999999999E-2</v>
      </c>
      <c r="Y352" s="162">
        <v>1.9313145E-2</v>
      </c>
      <c r="Z352" s="162">
        <v>1.9530655000000001E-2</v>
      </c>
      <c r="AA352" s="162">
        <v>1.9741460999999998E-2</v>
      </c>
      <c r="AB352" s="162">
        <v>1.994578E-2</v>
      </c>
      <c r="AC352" s="162">
        <v>2.0143828999999999E-2</v>
      </c>
      <c r="AD352" s="162">
        <v>2.0335817999999999E-2</v>
      </c>
      <c r="AE352" s="162">
        <v>2.0521952E-2</v>
      </c>
    </row>
    <row r="353" spans="1:31" ht="15" x14ac:dyDescent="0.25">
      <c r="A353" s="169">
        <v>40513</v>
      </c>
      <c r="B353" s="162">
        <v>1.4938722999999999E-2</v>
      </c>
      <c r="C353" s="162">
        <v>1.4672684E-2</v>
      </c>
      <c r="D353" s="162">
        <v>1.4815818999999999E-2</v>
      </c>
      <c r="E353" s="162">
        <v>1.5071882999999999E-2</v>
      </c>
      <c r="F353" s="162">
        <v>1.5370198E-2</v>
      </c>
      <c r="G353" s="162">
        <v>1.5685045000000002E-2</v>
      </c>
      <c r="H353" s="162">
        <v>1.6004734E-2</v>
      </c>
      <c r="I353" s="162">
        <v>1.6323273999999999E-2</v>
      </c>
      <c r="J353" s="162">
        <v>1.663738E-2</v>
      </c>
      <c r="K353" s="162">
        <v>1.6945193000000001E-2</v>
      </c>
      <c r="L353" s="162">
        <v>1.7245656000000002E-2</v>
      </c>
      <c r="M353" s="162">
        <v>1.7538191000000002E-2</v>
      </c>
      <c r="N353" s="162">
        <v>1.7822513000000002E-2</v>
      </c>
      <c r="O353" s="162">
        <v>1.8098522999999998E-2</v>
      </c>
      <c r="P353" s="162">
        <v>1.8366242000000001E-2</v>
      </c>
      <c r="Q353" s="162">
        <v>1.8625768000000001E-2</v>
      </c>
      <c r="R353" s="162">
        <v>1.8877251000000001E-2</v>
      </c>
      <c r="S353" s="162">
        <v>1.9120874999999999E-2</v>
      </c>
      <c r="T353" s="162">
        <v>1.9356842999999999E-2</v>
      </c>
      <c r="U353" s="162">
        <v>1.9585373999999999E-2</v>
      </c>
      <c r="V353" s="162">
        <v>1.9806689999999998E-2</v>
      </c>
      <c r="W353" s="162">
        <v>2.0021018000000002E-2</v>
      </c>
      <c r="X353" s="162">
        <v>2.0228586999999999E-2</v>
      </c>
      <c r="Y353" s="162">
        <v>2.0429619999999999E-2</v>
      </c>
      <c r="Z353" s="162">
        <v>2.0624338999999998E-2</v>
      </c>
      <c r="AA353" s="162">
        <v>2.0812959999999998E-2</v>
      </c>
      <c r="AB353" s="162">
        <v>2.0995696000000001E-2</v>
      </c>
      <c r="AC353" s="162">
        <v>2.1172751E-2</v>
      </c>
      <c r="AD353" s="162">
        <v>2.1344326E-2</v>
      </c>
      <c r="AE353" s="162">
        <v>2.1510614000000001E-2</v>
      </c>
    </row>
    <row r="354" spans="1:31" ht="15" x14ac:dyDescent="0.25">
      <c r="A354" s="170">
        <v>40544</v>
      </c>
      <c r="B354" s="162">
        <v>1.7900451000000001E-2</v>
      </c>
      <c r="C354" s="162">
        <v>1.7789039999999999E-2</v>
      </c>
      <c r="D354" s="162">
        <v>1.7983624E-2</v>
      </c>
      <c r="E354" s="162">
        <v>1.8234526000000001E-2</v>
      </c>
      <c r="F354" s="162">
        <v>1.8493193000000002E-2</v>
      </c>
      <c r="G354" s="162">
        <v>1.874692E-2</v>
      </c>
      <c r="H354" s="162">
        <v>1.8992015000000001E-2</v>
      </c>
      <c r="I354" s="162">
        <v>1.9227531999999999E-2</v>
      </c>
      <c r="J354" s="162">
        <v>1.9453448000000002E-2</v>
      </c>
      <c r="K354" s="162">
        <v>1.9670053999999999E-2</v>
      </c>
      <c r="L354" s="162">
        <v>1.9877743999999999E-2</v>
      </c>
      <c r="M354" s="162">
        <v>2.0076931999999999E-2</v>
      </c>
      <c r="N354" s="162">
        <v>2.0268024999999999E-2</v>
      </c>
      <c r="O354" s="162">
        <v>2.0451413000000002E-2</v>
      </c>
      <c r="P354" s="162">
        <v>2.0627464000000002E-2</v>
      </c>
      <c r="Q354" s="162">
        <v>2.0796525999999999E-2</v>
      </c>
      <c r="R354" s="162">
        <v>2.0958929000000001E-2</v>
      </c>
      <c r="S354" s="162">
        <v>2.1114982000000001E-2</v>
      </c>
      <c r="T354" s="162">
        <v>2.1264979999999999E-2</v>
      </c>
      <c r="U354" s="162">
        <v>2.14092E-2</v>
      </c>
      <c r="V354" s="162">
        <v>2.1547907000000002E-2</v>
      </c>
      <c r="W354" s="162">
        <v>2.1681351000000001E-2</v>
      </c>
      <c r="X354" s="162">
        <v>2.1809767000000001E-2</v>
      </c>
      <c r="Y354" s="162">
        <v>2.1933383000000001E-2</v>
      </c>
      <c r="Z354" s="162">
        <v>2.2052411000000001E-2</v>
      </c>
      <c r="AA354" s="162">
        <v>2.2167056000000001E-2</v>
      </c>
      <c r="AB354" s="162">
        <v>2.227751E-2</v>
      </c>
      <c r="AC354" s="162">
        <v>2.2383956999999999E-2</v>
      </c>
      <c r="AD354" s="162">
        <v>2.2486571E-2</v>
      </c>
      <c r="AE354" s="162">
        <v>2.2585520000000001E-2</v>
      </c>
    </row>
    <row r="355" spans="1:31" ht="15" x14ac:dyDescent="0.25">
      <c r="A355" s="169">
        <v>40575</v>
      </c>
      <c r="B355" s="162">
        <v>1.9547432E-2</v>
      </c>
      <c r="C355" s="162">
        <v>1.8688686999999999E-2</v>
      </c>
      <c r="D355" s="162">
        <v>1.8614131999999999E-2</v>
      </c>
      <c r="E355" s="162">
        <v>1.8727028E-2</v>
      </c>
      <c r="F355" s="162">
        <v>1.8901178000000001E-2</v>
      </c>
      <c r="G355" s="162">
        <v>1.9097513E-2</v>
      </c>
      <c r="H355" s="162">
        <v>1.9300899999999999E-2</v>
      </c>
      <c r="I355" s="162">
        <v>1.9504608E-2</v>
      </c>
      <c r="J355" s="162">
        <v>1.970537E-2</v>
      </c>
      <c r="K355" s="162">
        <v>1.9901515000000002E-2</v>
      </c>
      <c r="L355" s="162">
        <v>2.0092183E-2</v>
      </c>
      <c r="M355" s="162">
        <v>2.0276948E-2</v>
      </c>
      <c r="N355" s="162">
        <v>2.0455633000000001E-2</v>
      </c>
      <c r="O355" s="162">
        <v>2.0628206999999999E-2</v>
      </c>
      <c r="P355" s="162">
        <v>2.0794732E-2</v>
      </c>
      <c r="Q355" s="162">
        <v>2.0955323000000001E-2</v>
      </c>
      <c r="R355" s="162">
        <v>2.1110131000000001E-2</v>
      </c>
      <c r="S355" s="162">
        <v>2.1259329E-2</v>
      </c>
      <c r="T355" s="162">
        <v>2.1403098999999998E-2</v>
      </c>
      <c r="U355" s="162">
        <v>2.1541630999999999E-2</v>
      </c>
      <c r="V355" s="162">
        <v>2.1675117000000001E-2</v>
      </c>
      <c r="W355" s="162">
        <v>2.1803748000000001E-2</v>
      </c>
      <c r="X355" s="162">
        <v>2.1927711999999999E-2</v>
      </c>
      <c r="Y355" s="162">
        <v>2.2047192E-2</v>
      </c>
      <c r="Z355" s="162">
        <v>2.2162369000000001E-2</v>
      </c>
      <c r="AA355" s="162">
        <v>2.2273413999999998E-2</v>
      </c>
      <c r="AB355" s="162">
        <v>2.2380496999999999E-2</v>
      </c>
      <c r="AC355" s="162">
        <v>2.2483777999999999E-2</v>
      </c>
      <c r="AD355" s="162">
        <v>2.2583414E-2</v>
      </c>
      <c r="AE355" s="162">
        <v>2.2679554000000001E-2</v>
      </c>
    </row>
    <row r="356" spans="1:31" ht="15" x14ac:dyDescent="0.25">
      <c r="A356" s="170">
        <v>40603</v>
      </c>
      <c r="B356" s="162">
        <v>2.1063793000000001E-2</v>
      </c>
      <c r="C356" s="162">
        <v>1.9720194999999999E-2</v>
      </c>
      <c r="D356" s="162">
        <v>1.9481812000000001E-2</v>
      </c>
      <c r="E356" s="162">
        <v>1.9511025000000001E-2</v>
      </c>
      <c r="F356" s="162">
        <v>1.9631042000000001E-2</v>
      </c>
      <c r="G356" s="162">
        <v>1.9787059999999999E-2</v>
      </c>
      <c r="H356" s="162">
        <v>1.9957738999999999E-2</v>
      </c>
      <c r="I356" s="162">
        <v>2.0133479999999999E-2</v>
      </c>
      <c r="J356" s="162">
        <v>2.0309524999999998E-2</v>
      </c>
      <c r="K356" s="162">
        <v>2.0483350000000001E-2</v>
      </c>
      <c r="L356" s="162">
        <v>2.0653567000000001E-2</v>
      </c>
      <c r="M356" s="162">
        <v>2.0819397999999999E-2</v>
      </c>
      <c r="N356" s="162">
        <v>2.0980424000000001E-2</v>
      </c>
      <c r="O356" s="162">
        <v>2.1136434999999999E-2</v>
      </c>
      <c r="P356" s="162">
        <v>2.1287357999999999E-2</v>
      </c>
      <c r="Q356" s="162">
        <v>2.1433201999999998E-2</v>
      </c>
      <c r="R356" s="162">
        <v>2.1574033999999999E-2</v>
      </c>
      <c r="S356" s="162">
        <v>2.1709953000000001E-2</v>
      </c>
      <c r="T356" s="162">
        <v>2.1841086999999999E-2</v>
      </c>
      <c r="U356" s="162">
        <v>2.1967573000000001E-2</v>
      </c>
      <c r="V356" s="162">
        <v>2.2089560000000001E-2</v>
      </c>
      <c r="W356" s="162">
        <v>2.2207200999999999E-2</v>
      </c>
      <c r="X356" s="162">
        <v>2.2320651E-2</v>
      </c>
      <c r="Y356" s="162">
        <v>2.2430063E-2</v>
      </c>
      <c r="Z356" s="162">
        <v>2.2535589000000002E-2</v>
      </c>
      <c r="AA356" s="162">
        <v>2.2637378E-2</v>
      </c>
      <c r="AB356" s="162">
        <v>2.2735576E-2</v>
      </c>
      <c r="AC356" s="162">
        <v>2.2830324999999999E-2</v>
      </c>
      <c r="AD356" s="162">
        <v>2.2921759999999999E-2</v>
      </c>
      <c r="AE356" s="162">
        <v>2.3010013999999999E-2</v>
      </c>
    </row>
    <row r="357" spans="1:31" ht="15" x14ac:dyDescent="0.25">
      <c r="A357" s="170">
        <v>40634</v>
      </c>
      <c r="B357" s="162">
        <v>2.0757372E-2</v>
      </c>
      <c r="C357" s="162">
        <v>1.9833295000000001E-2</v>
      </c>
      <c r="D357" s="162">
        <v>1.9772709999999999E-2</v>
      </c>
      <c r="E357" s="162">
        <v>1.9897664999999998E-2</v>
      </c>
      <c r="F357" s="162">
        <v>2.0073539000000001E-2</v>
      </c>
      <c r="G357" s="162">
        <v>2.0262708000000001E-2</v>
      </c>
      <c r="H357" s="162">
        <v>2.0452535000000001E-2</v>
      </c>
      <c r="I357" s="162">
        <v>2.0638362E-2</v>
      </c>
      <c r="J357" s="162">
        <v>2.0818435E-2</v>
      </c>
      <c r="K357" s="162">
        <v>2.0992150000000001E-2</v>
      </c>
      <c r="L357" s="162">
        <v>2.1159382000000001E-2</v>
      </c>
      <c r="M357" s="162">
        <v>2.1320219000000001E-2</v>
      </c>
      <c r="N357" s="162">
        <v>2.1474838E-2</v>
      </c>
      <c r="O357" s="162">
        <v>2.1623456999999999E-2</v>
      </c>
      <c r="P357" s="162">
        <v>2.1766310000000001E-2</v>
      </c>
      <c r="Q357" s="162">
        <v>2.1903631999999999E-2</v>
      </c>
      <c r="R357" s="162">
        <v>2.2035655000000001E-2</v>
      </c>
      <c r="S357" s="162">
        <v>2.2162607000000001E-2</v>
      </c>
      <c r="T357" s="162">
        <v>2.2284706000000001E-2</v>
      </c>
      <c r="U357" s="162">
        <v>2.2402162999999999E-2</v>
      </c>
      <c r="V357" s="162">
        <v>2.2515180999999999E-2</v>
      </c>
      <c r="W357" s="162">
        <v>2.2623951E-2</v>
      </c>
      <c r="X357" s="162">
        <v>2.2728661000000001E-2</v>
      </c>
      <c r="Y357" s="162">
        <v>2.2829486999999999E-2</v>
      </c>
      <c r="Z357" s="162">
        <v>2.2926597E-2</v>
      </c>
      <c r="AA357" s="162">
        <v>2.3020153000000002E-2</v>
      </c>
      <c r="AB357" s="162">
        <v>2.3110308999999999E-2</v>
      </c>
      <c r="AC357" s="162">
        <v>2.3197210999999999E-2</v>
      </c>
      <c r="AD357" s="162">
        <v>2.3280999E-2</v>
      </c>
      <c r="AE357" s="162">
        <v>2.3361805999999999E-2</v>
      </c>
    </row>
    <row r="358" spans="1:31" ht="15" x14ac:dyDescent="0.25">
      <c r="A358" s="170">
        <v>40664</v>
      </c>
      <c r="B358" s="162">
        <v>2.2923019999999999E-2</v>
      </c>
      <c r="C358" s="162">
        <v>2.0433638E-2</v>
      </c>
      <c r="D358" s="162">
        <v>1.9801624E-2</v>
      </c>
      <c r="E358" s="162">
        <v>1.9640609E-2</v>
      </c>
      <c r="F358" s="162">
        <v>1.9651925000000001E-2</v>
      </c>
      <c r="G358" s="162">
        <v>1.9739801000000001E-2</v>
      </c>
      <c r="H358" s="162">
        <v>1.9865312999999999E-2</v>
      </c>
      <c r="I358" s="162">
        <v>2.0010067999999999E-2</v>
      </c>
      <c r="J358" s="162">
        <v>2.0164423000000001E-2</v>
      </c>
      <c r="K358" s="162">
        <v>2.0322929999999999E-2</v>
      </c>
      <c r="L358" s="162">
        <v>2.0482345999999998E-2</v>
      </c>
      <c r="M358" s="162">
        <v>2.0640664E-2</v>
      </c>
      <c r="N358" s="162">
        <v>2.0796617E-2</v>
      </c>
      <c r="O358" s="162">
        <v>2.0949398000000001E-2</v>
      </c>
      <c r="P358" s="162">
        <v>2.1098498E-2</v>
      </c>
      <c r="Q358" s="162">
        <v>2.1243603E-2</v>
      </c>
      <c r="R358" s="162">
        <v>2.1384538000000002E-2</v>
      </c>
      <c r="S358" s="162">
        <v>2.1521216999999999E-2</v>
      </c>
      <c r="T358" s="162">
        <v>2.1653621000000001E-2</v>
      </c>
      <c r="U358" s="162">
        <v>2.1781776999999999E-2</v>
      </c>
      <c r="V358" s="162">
        <v>2.1905744000000001E-2</v>
      </c>
      <c r="W358" s="162">
        <v>2.2025605E-2</v>
      </c>
      <c r="X358" s="162">
        <v>2.2141456E-2</v>
      </c>
      <c r="Y358" s="162">
        <v>2.2253406E-2</v>
      </c>
      <c r="Z358" s="162">
        <v>2.2361570000000001E-2</v>
      </c>
      <c r="AA358" s="162">
        <v>2.2466066E-2</v>
      </c>
      <c r="AB358" s="162">
        <v>2.2567015999999999E-2</v>
      </c>
      <c r="AC358" s="162">
        <v>2.2664541E-2</v>
      </c>
      <c r="AD358" s="162">
        <v>2.2758761999999998E-2</v>
      </c>
      <c r="AE358" s="162">
        <v>2.2849798000000001E-2</v>
      </c>
    </row>
    <row r="359" spans="1:31" ht="15" x14ac:dyDescent="0.25">
      <c r="A359" s="170">
        <v>40695</v>
      </c>
      <c r="B359" s="162">
        <v>2.1177044999999999E-2</v>
      </c>
      <c r="C359" s="162">
        <v>1.8845743000000002E-2</v>
      </c>
      <c r="D359" s="162">
        <v>1.8241055999999999E-2</v>
      </c>
      <c r="E359" s="162">
        <v>1.8094392000000001E-2</v>
      </c>
      <c r="F359" s="162">
        <v>1.8123878999999999E-2</v>
      </c>
      <c r="G359" s="162">
        <v>1.8235237000000001E-2</v>
      </c>
      <c r="H359" s="162">
        <v>1.8388369000000002E-2</v>
      </c>
      <c r="I359" s="162">
        <v>1.8563497000000002E-2</v>
      </c>
      <c r="J359" s="162">
        <v>1.8749867E-2</v>
      </c>
      <c r="K359" s="162">
        <v>1.8941220000000002E-2</v>
      </c>
      <c r="L359" s="162">
        <v>1.9133741999999999E-2</v>
      </c>
      <c r="M359" s="162">
        <v>1.9325032999999998E-2</v>
      </c>
      <c r="N359" s="162">
        <v>1.9513554999999998E-2</v>
      </c>
      <c r="O359" s="162">
        <v>1.9698319999999998E-2</v>
      </c>
      <c r="P359" s="162">
        <v>1.9878693999999999E-2</v>
      </c>
      <c r="Q359" s="162">
        <v>2.0054288999999999E-2</v>
      </c>
      <c r="R359" s="162">
        <v>2.0224878000000002E-2</v>
      </c>
      <c r="S359" s="162">
        <v>2.0390350000000002E-2</v>
      </c>
      <c r="T359" s="162">
        <v>2.0550675000000001E-2</v>
      </c>
      <c r="U359" s="162">
        <v>2.0705879E-2</v>
      </c>
      <c r="V359" s="162">
        <v>2.0856030000000001E-2</v>
      </c>
      <c r="W359" s="162">
        <v>2.1001222E-2</v>
      </c>
      <c r="X359" s="162">
        <v>2.1141571000000001E-2</v>
      </c>
      <c r="Y359" s="162">
        <v>2.1277206E-2</v>
      </c>
      <c r="Z359" s="162">
        <v>2.1408263E-2</v>
      </c>
      <c r="AA359" s="162">
        <v>2.1534886E-2</v>
      </c>
      <c r="AB359" s="162">
        <v>2.1657217999999999E-2</v>
      </c>
      <c r="AC359" s="162">
        <v>2.1775406000000001E-2</v>
      </c>
      <c r="AD359" s="162">
        <v>2.1889595000000001E-2</v>
      </c>
      <c r="AE359" s="162">
        <v>2.1999929000000001E-2</v>
      </c>
    </row>
    <row r="360" spans="1:31" ht="15" x14ac:dyDescent="0.25">
      <c r="A360" s="170">
        <v>40725</v>
      </c>
      <c r="B360" s="162">
        <v>2.4323480000000001E-2</v>
      </c>
      <c r="C360" s="162">
        <v>2.0802072000000001E-2</v>
      </c>
      <c r="D360" s="162">
        <v>1.9802164000000001E-2</v>
      </c>
      <c r="E360" s="162">
        <v>1.9460424E-2</v>
      </c>
      <c r="F360" s="162">
        <v>1.9369166E-2</v>
      </c>
      <c r="G360" s="162">
        <v>1.9394602E-2</v>
      </c>
      <c r="H360" s="162">
        <v>1.9480884E-2</v>
      </c>
      <c r="I360" s="162">
        <v>1.9600883E-2</v>
      </c>
      <c r="J360" s="162">
        <v>1.9739990999999998E-2</v>
      </c>
      <c r="K360" s="162">
        <v>1.9889733999999999E-2</v>
      </c>
      <c r="L360" s="162">
        <v>2.0044928E-2</v>
      </c>
      <c r="M360" s="162">
        <v>2.0202270000000001E-2</v>
      </c>
      <c r="N360" s="162">
        <v>2.0359599999999999E-2</v>
      </c>
      <c r="O360" s="162">
        <v>2.0515479999999999E-2</v>
      </c>
      <c r="P360" s="162">
        <v>2.0668941E-2</v>
      </c>
      <c r="Q360" s="162">
        <v>2.0819335000000001E-2</v>
      </c>
      <c r="R360" s="162">
        <v>2.0966233000000001E-2</v>
      </c>
      <c r="S360" s="162">
        <v>2.1109359000000001E-2</v>
      </c>
      <c r="T360" s="162">
        <v>2.1248548999999999E-2</v>
      </c>
      <c r="U360" s="162">
        <v>2.1383717999999999E-2</v>
      </c>
      <c r="V360" s="162">
        <v>2.1514835999999999E-2</v>
      </c>
      <c r="W360" s="162">
        <v>2.1641917E-2</v>
      </c>
      <c r="X360" s="162">
        <v>2.1765006999999999E-2</v>
      </c>
      <c r="Y360" s="162">
        <v>2.1884171000000001E-2</v>
      </c>
      <c r="Z360" s="162">
        <v>2.1999490999999999E-2</v>
      </c>
      <c r="AA360" s="162">
        <v>2.2111062000000001E-2</v>
      </c>
      <c r="AB360" s="162">
        <v>2.2218984000000001E-2</v>
      </c>
      <c r="AC360" s="162">
        <v>2.2323365000000001E-2</v>
      </c>
      <c r="AD360" s="162">
        <v>2.2424311999999998E-2</v>
      </c>
      <c r="AE360" s="162">
        <v>2.2521936999999999E-2</v>
      </c>
    </row>
    <row r="361" spans="1:31" ht="15" x14ac:dyDescent="0.25">
      <c r="A361" s="170">
        <v>40756</v>
      </c>
      <c r="B361" s="162">
        <v>1.5113148E-2</v>
      </c>
      <c r="C361" s="162">
        <v>1.5134029E-2</v>
      </c>
      <c r="D361" s="162">
        <v>1.5341231E-2</v>
      </c>
      <c r="E361" s="162">
        <v>1.5605384E-2</v>
      </c>
      <c r="F361" s="162">
        <v>1.5890716999999999E-2</v>
      </c>
      <c r="G361" s="162">
        <v>1.6182647000000001E-2</v>
      </c>
      <c r="H361" s="162">
        <v>1.6473990000000001E-2</v>
      </c>
      <c r="I361" s="162">
        <v>1.6760877E-2</v>
      </c>
      <c r="J361" s="162">
        <v>1.7041158000000001E-2</v>
      </c>
      <c r="K361" s="162">
        <v>1.7313642000000001E-2</v>
      </c>
      <c r="L361" s="162">
        <v>1.7577703E-2</v>
      </c>
      <c r="M361" s="162">
        <v>1.7833063E-2</v>
      </c>
      <c r="N361" s="162">
        <v>1.8079656999999999E-2</v>
      </c>
      <c r="O361" s="162">
        <v>1.8317557000000002E-2</v>
      </c>
      <c r="P361" s="162">
        <v>1.8546922E-2</v>
      </c>
      <c r="Q361" s="162">
        <v>1.8767962999999999E-2</v>
      </c>
      <c r="R361" s="162">
        <v>1.8980924999999999E-2</v>
      </c>
      <c r="S361" s="162">
        <v>1.9186073000000001E-2</v>
      </c>
      <c r="T361" s="162">
        <v>1.938368E-2</v>
      </c>
      <c r="U361" s="162">
        <v>1.9574022999999999E-2</v>
      </c>
      <c r="V361" s="162">
        <v>1.9757380000000001E-2</v>
      </c>
      <c r="W361" s="162">
        <v>1.9934022999999999E-2</v>
      </c>
      <c r="X361" s="162">
        <v>2.0104219E-2</v>
      </c>
      <c r="Y361" s="162">
        <v>2.0268227E-2</v>
      </c>
      <c r="Z361" s="162">
        <v>2.0426300000000001E-2</v>
      </c>
      <c r="AA361" s="162">
        <v>2.0578679999999999E-2</v>
      </c>
      <c r="AB361" s="162">
        <v>2.0725601E-2</v>
      </c>
      <c r="AC361" s="162">
        <v>2.086729E-2</v>
      </c>
      <c r="AD361" s="162">
        <v>2.1003962000000001E-2</v>
      </c>
      <c r="AE361" s="162">
        <v>2.1135825E-2</v>
      </c>
    </row>
    <row r="362" spans="1:31" ht="15" x14ac:dyDescent="0.25">
      <c r="A362" s="169">
        <v>40787</v>
      </c>
      <c r="B362" s="162">
        <v>1.008876E-2</v>
      </c>
      <c r="C362" s="162">
        <v>1.1812453000000001E-2</v>
      </c>
      <c r="D362" s="162">
        <v>1.2608604000000001E-2</v>
      </c>
      <c r="E362" s="162">
        <v>1.3175973000000001E-2</v>
      </c>
      <c r="F362" s="162">
        <v>1.3655802E-2</v>
      </c>
      <c r="G362" s="162">
        <v>1.4089974E-2</v>
      </c>
      <c r="H362" s="162">
        <v>1.4494236000000001E-2</v>
      </c>
      <c r="I362" s="162">
        <v>1.4875638E-2</v>
      </c>
      <c r="J362" s="162">
        <v>1.5237855999999999E-2</v>
      </c>
      <c r="K362" s="162">
        <v>1.5583105E-2</v>
      </c>
      <c r="L362" s="162">
        <v>1.5912896999999999E-2</v>
      </c>
      <c r="M362" s="162">
        <v>1.6228374E-2</v>
      </c>
      <c r="N362" s="162">
        <v>1.6530464000000002E-2</v>
      </c>
      <c r="O362" s="162">
        <v>1.6819959999999998E-2</v>
      </c>
      <c r="P362" s="162">
        <v>1.7097563E-2</v>
      </c>
      <c r="Q362" s="162">
        <v>1.7363904999999999E-2</v>
      </c>
      <c r="R362" s="162">
        <v>1.7619563000000001E-2</v>
      </c>
      <c r="S362" s="162">
        <v>1.7865071E-2</v>
      </c>
      <c r="T362" s="162">
        <v>1.8100926999999999E-2</v>
      </c>
      <c r="U362" s="162">
        <v>1.8327593999999999E-2</v>
      </c>
      <c r="V362" s="162">
        <v>1.8545510000000001E-2</v>
      </c>
      <c r="W362" s="162">
        <v>1.8755082999999999E-2</v>
      </c>
      <c r="X362" s="162">
        <v>1.89567E-2</v>
      </c>
      <c r="Y362" s="162">
        <v>1.9150727999999999E-2</v>
      </c>
      <c r="Z362" s="162">
        <v>1.9337509999999999E-2</v>
      </c>
      <c r="AA362" s="162">
        <v>1.9517374000000001E-2</v>
      </c>
      <c r="AB362" s="162">
        <v>1.9690631E-2</v>
      </c>
      <c r="AC362" s="162">
        <v>1.9857573E-2</v>
      </c>
      <c r="AD362" s="162">
        <v>2.0018480000000002E-2</v>
      </c>
      <c r="AE362" s="162">
        <v>2.0173617000000001E-2</v>
      </c>
    </row>
    <row r="363" spans="1:31" ht="15" x14ac:dyDescent="0.25">
      <c r="A363" s="170">
        <v>40817</v>
      </c>
      <c r="B363" s="162">
        <v>1.4656093E-2</v>
      </c>
      <c r="C363" s="162">
        <v>1.4065078E-2</v>
      </c>
      <c r="D363" s="162">
        <v>1.4041902E-2</v>
      </c>
      <c r="E363" s="162">
        <v>1.4198113E-2</v>
      </c>
      <c r="F363" s="162">
        <v>1.4432293000000001E-2</v>
      </c>
      <c r="G363" s="162">
        <v>1.4704192E-2</v>
      </c>
      <c r="H363" s="162">
        <v>1.4994036000000001E-2</v>
      </c>
      <c r="I363" s="162">
        <v>1.5290977000000001E-2</v>
      </c>
      <c r="J363" s="162">
        <v>1.5588690000000001E-2</v>
      </c>
      <c r="K363" s="162">
        <v>1.5883360999999999E-2</v>
      </c>
      <c r="L363" s="162">
        <v>1.6172657999999999E-2</v>
      </c>
      <c r="M363" s="162">
        <v>1.6455157000000002E-2</v>
      </c>
      <c r="N363" s="162">
        <v>1.6730007000000002E-2</v>
      </c>
      <c r="O363" s="162">
        <v>1.6996735999999998E-2</v>
      </c>
      <c r="P363" s="162">
        <v>1.7255115000000001E-2</v>
      </c>
      <c r="Q363" s="162">
        <v>1.7505079999999999E-2</v>
      </c>
      <c r="R363" s="162">
        <v>1.7746682E-2</v>
      </c>
      <c r="S363" s="162">
        <v>1.7980043000000001E-2</v>
      </c>
      <c r="T363" s="162">
        <v>1.8205338000000001E-2</v>
      </c>
      <c r="U363" s="162">
        <v>1.8422774999999999E-2</v>
      </c>
      <c r="V363" s="162">
        <v>1.8632583000000001E-2</v>
      </c>
      <c r="W363" s="162">
        <v>1.8835003999999999E-2</v>
      </c>
      <c r="X363" s="162">
        <v>1.9030286E-2</v>
      </c>
      <c r="Y363" s="162">
        <v>1.9218682000000001E-2</v>
      </c>
      <c r="Z363" s="162">
        <v>1.9400441000000001E-2</v>
      </c>
      <c r="AA363" s="162">
        <v>1.9575809999999999E-2</v>
      </c>
      <c r="AB363" s="162">
        <v>1.9745031E-2</v>
      </c>
      <c r="AC363" s="162">
        <v>1.9908341999999999E-2</v>
      </c>
      <c r="AD363" s="162">
        <v>2.0065973000000001E-2</v>
      </c>
      <c r="AE363" s="162">
        <v>2.0218145999999999E-2</v>
      </c>
    </row>
    <row r="364" spans="1:31" ht="15" x14ac:dyDescent="0.25">
      <c r="A364" s="170">
        <v>40848</v>
      </c>
      <c r="B364" s="162">
        <v>1.5052487999999999E-2</v>
      </c>
      <c r="C364" s="162">
        <v>1.4350988E-2</v>
      </c>
      <c r="D364" s="162">
        <v>1.4297466999999999E-2</v>
      </c>
      <c r="E364" s="162">
        <v>1.4440231E-2</v>
      </c>
      <c r="F364" s="162">
        <v>1.4665773999999999E-2</v>
      </c>
      <c r="G364" s="162">
        <v>1.4930657999999999E-2</v>
      </c>
      <c r="H364" s="162">
        <v>1.5214124000000001E-2</v>
      </c>
      <c r="I364" s="162">
        <v>1.5504999E-2</v>
      </c>
      <c r="J364" s="162">
        <v>1.5796852E-2</v>
      </c>
      <c r="K364" s="162">
        <v>1.6085842E-2</v>
      </c>
      <c r="L364" s="162">
        <v>1.6369627000000001E-2</v>
      </c>
      <c r="M364" s="162">
        <v>1.6646784000000001E-2</v>
      </c>
      <c r="N364" s="162">
        <v>1.6916466000000002E-2</v>
      </c>
      <c r="O364" s="162">
        <v>1.7178196999999999E-2</v>
      </c>
      <c r="P364" s="162">
        <v>1.7431749E-2</v>
      </c>
      <c r="Q364" s="162">
        <v>1.7677056E-2</v>
      </c>
      <c r="R364" s="162">
        <v>1.7914162000000001E-2</v>
      </c>
      <c r="S364" s="162">
        <v>1.8143189000000001E-2</v>
      </c>
      <c r="T364" s="162">
        <v>1.8364305000000001E-2</v>
      </c>
      <c r="U364" s="162">
        <v>1.8577712E-2</v>
      </c>
      <c r="V364" s="162">
        <v>1.8783635999999999E-2</v>
      </c>
      <c r="W364" s="162">
        <v>1.8982313000000001E-2</v>
      </c>
      <c r="X364" s="162">
        <v>1.9173986000000001E-2</v>
      </c>
      <c r="Y364" s="162">
        <v>1.9358902000000001E-2</v>
      </c>
      <c r="Z364" s="162">
        <v>1.9537305000000001E-2</v>
      </c>
      <c r="AA364" s="162">
        <v>1.9709437999999999E-2</v>
      </c>
      <c r="AB364" s="162">
        <v>1.9875538000000002E-2</v>
      </c>
      <c r="AC364" s="162">
        <v>2.0035838E-2</v>
      </c>
      <c r="AD364" s="162">
        <v>2.0190564000000001E-2</v>
      </c>
      <c r="AE364" s="162">
        <v>2.0339933000000001E-2</v>
      </c>
    </row>
    <row r="365" spans="1:31" ht="15" x14ac:dyDescent="0.25">
      <c r="A365" s="170">
        <v>40878</v>
      </c>
      <c r="B365" s="162">
        <v>1.7116626999999999E-2</v>
      </c>
      <c r="C365" s="162">
        <v>1.5504819E-2</v>
      </c>
      <c r="D365" s="162">
        <v>1.5124439999999999E-2</v>
      </c>
      <c r="E365" s="162">
        <v>1.5099492000000001E-2</v>
      </c>
      <c r="F365" s="162">
        <v>1.5221907999999999E-2</v>
      </c>
      <c r="G365" s="162">
        <v>1.5416295999999999E-2</v>
      </c>
      <c r="H365" s="162">
        <v>1.5648097999999999E-2</v>
      </c>
      <c r="I365" s="162">
        <v>1.5899191E-2</v>
      </c>
      <c r="J365" s="162">
        <v>1.6159262000000001E-2</v>
      </c>
      <c r="K365" s="162">
        <v>1.6422124999999999E-2</v>
      </c>
      <c r="L365" s="162">
        <v>1.6683941000000001E-2</v>
      </c>
      <c r="M365" s="162">
        <v>1.6942285000000001E-2</v>
      </c>
      <c r="N365" s="162">
        <v>1.7195611E-2</v>
      </c>
      <c r="O365" s="162">
        <v>1.7442945000000001E-2</v>
      </c>
      <c r="P365" s="162">
        <v>1.7683687E-2</v>
      </c>
      <c r="Q365" s="162">
        <v>1.7917496000000002E-2</v>
      </c>
      <c r="R365" s="162">
        <v>1.8144200999999999E-2</v>
      </c>
      <c r="S365" s="162">
        <v>1.8363755999999998E-2</v>
      </c>
      <c r="T365" s="162">
        <v>1.8576196999999999E-2</v>
      </c>
      <c r="U365" s="162">
        <v>1.8781618999999999E-2</v>
      </c>
      <c r="V365" s="162">
        <v>1.8980159E-2</v>
      </c>
      <c r="W365" s="162">
        <v>1.9171981000000001E-2</v>
      </c>
      <c r="X365" s="162">
        <v>1.9357268E-2</v>
      </c>
      <c r="Y365" s="162">
        <v>1.9536215999999999E-2</v>
      </c>
      <c r="Z365" s="162">
        <v>1.9709026000000001E-2</v>
      </c>
      <c r="AA365" s="162">
        <v>1.9875904E-2</v>
      </c>
      <c r="AB365" s="162">
        <v>2.0037056000000001E-2</v>
      </c>
      <c r="AC365" s="162">
        <v>2.0192686000000001E-2</v>
      </c>
      <c r="AD365" s="162">
        <v>2.0342995999999999E-2</v>
      </c>
      <c r="AE365" s="162">
        <v>2.0488182000000001E-2</v>
      </c>
    </row>
    <row r="366" spans="1:31" ht="15" x14ac:dyDescent="0.25">
      <c r="A366" s="170">
        <v>40909</v>
      </c>
      <c r="B366" s="162">
        <v>1.4714418999999999E-2</v>
      </c>
      <c r="C366" s="162">
        <v>1.4154979999999999E-2</v>
      </c>
      <c r="D366" s="162">
        <v>1.4150357000000001E-2</v>
      </c>
      <c r="E366" s="162">
        <v>1.4317600999999999E-2</v>
      </c>
      <c r="F366" s="162">
        <v>1.4558130000000001E-2</v>
      </c>
      <c r="G366" s="162">
        <v>1.483337E-2</v>
      </c>
      <c r="H366" s="162">
        <v>1.5124586000000001E-2</v>
      </c>
      <c r="I366" s="162">
        <v>1.5421588999999999E-2</v>
      </c>
      <c r="J366" s="162">
        <v>1.5718484000000001E-2</v>
      </c>
      <c r="K366" s="162">
        <v>1.6011744000000001E-2</v>
      </c>
      <c r="L366" s="162">
        <v>1.6299226999999999E-2</v>
      </c>
      <c r="M366" s="162">
        <v>1.6579643000000002E-2</v>
      </c>
      <c r="N366" s="162">
        <v>1.6852236E-2</v>
      </c>
      <c r="O366" s="162">
        <v>1.7116594999999998E-2</v>
      </c>
      <c r="P366" s="162">
        <v>1.7372542000000001E-2</v>
      </c>
      <c r="Q366" s="162">
        <v>1.7620047E-2</v>
      </c>
      <c r="R366" s="162">
        <v>1.7859184E-2</v>
      </c>
      <c r="S366" s="162">
        <v>1.8090094000000001E-2</v>
      </c>
      <c r="T366" s="162">
        <v>1.8312966999999999E-2</v>
      </c>
      <c r="U366" s="162">
        <v>1.8528019E-2</v>
      </c>
      <c r="V366" s="162">
        <v>1.8735485999999999E-2</v>
      </c>
      <c r="W366" s="162">
        <v>1.8935615999999999E-2</v>
      </c>
      <c r="X366" s="162">
        <v>1.9128662000000001E-2</v>
      </c>
      <c r="Y366" s="162">
        <v>1.9314874999999999E-2</v>
      </c>
      <c r="Z366" s="162">
        <v>1.9494509E-2</v>
      </c>
      <c r="AA366" s="162">
        <v>1.9667810000000001E-2</v>
      </c>
      <c r="AB366" s="162">
        <v>1.9835022000000001E-2</v>
      </c>
      <c r="AC366" s="162">
        <v>1.9996381000000001E-2</v>
      </c>
      <c r="AD366" s="162">
        <v>2.0152116000000001E-2</v>
      </c>
      <c r="AE366" s="162">
        <v>2.0302449E-2</v>
      </c>
    </row>
    <row r="367" spans="1:31" ht="15" x14ac:dyDescent="0.25">
      <c r="A367" s="170">
        <v>40940</v>
      </c>
      <c r="B367" s="162">
        <v>1.5014226E-2</v>
      </c>
      <c r="C367" s="162">
        <v>1.4005995E-2</v>
      </c>
      <c r="D367" s="162">
        <v>1.3815582E-2</v>
      </c>
      <c r="E367" s="162">
        <v>1.3884409E-2</v>
      </c>
      <c r="F367" s="162">
        <v>1.406833E-2</v>
      </c>
      <c r="G367" s="162">
        <v>1.4310519000000001E-2</v>
      </c>
      <c r="H367" s="162">
        <v>1.4583115000000001E-2</v>
      </c>
      <c r="I367" s="162">
        <v>1.4870789000000001E-2</v>
      </c>
      <c r="J367" s="162">
        <v>1.5164538999999999E-2</v>
      </c>
      <c r="K367" s="162">
        <v>1.5458862E-2</v>
      </c>
      <c r="L367" s="162">
        <v>1.5750316E-2</v>
      </c>
      <c r="M367" s="162">
        <v>1.6036727000000001E-2</v>
      </c>
      <c r="N367" s="162">
        <v>1.6316726E-2</v>
      </c>
      <c r="O367" s="162">
        <v>1.6589467E-2</v>
      </c>
      <c r="P367" s="162">
        <v>1.6854457999999999E-2</v>
      </c>
      <c r="Q367" s="162">
        <v>1.7111438999999999E-2</v>
      </c>
      <c r="R367" s="162">
        <v>1.7360315000000001E-2</v>
      </c>
      <c r="S367" s="162">
        <v>1.7601101000000001E-2</v>
      </c>
      <c r="T367" s="162">
        <v>1.7833890000000002E-2</v>
      </c>
      <c r="U367" s="162">
        <v>1.8058827999999999E-2</v>
      </c>
      <c r="V367" s="162">
        <v>1.8276097000000002E-2</v>
      </c>
      <c r="W367" s="162">
        <v>1.8485903000000001E-2</v>
      </c>
      <c r="X367" s="162">
        <v>1.8688468E-2</v>
      </c>
      <c r="Y367" s="162">
        <v>1.8884022E-2</v>
      </c>
      <c r="Z367" s="162">
        <v>1.9072802E-2</v>
      </c>
      <c r="AA367" s="162">
        <v>1.9255043999999999E-2</v>
      </c>
      <c r="AB367" s="162">
        <v>1.9430981999999999E-2</v>
      </c>
      <c r="AC367" s="162">
        <v>1.9600848000000001E-2</v>
      </c>
      <c r="AD367" s="162">
        <v>1.9764869000000001E-2</v>
      </c>
      <c r="AE367" s="162">
        <v>1.9923267000000001E-2</v>
      </c>
    </row>
    <row r="368" spans="1:31" ht="15" x14ac:dyDescent="0.25">
      <c r="A368" s="170">
        <v>40969</v>
      </c>
      <c r="B368" s="162">
        <v>1.3620536000000001E-2</v>
      </c>
      <c r="C368" s="162">
        <v>1.3571738999999999E-2</v>
      </c>
      <c r="D368" s="162">
        <v>1.3728962000000001E-2</v>
      </c>
      <c r="E368" s="162">
        <v>1.3971328999999999E-2</v>
      </c>
      <c r="F368" s="162">
        <v>1.4255370999999999E-2</v>
      </c>
      <c r="G368" s="162">
        <v>1.4559658E-2</v>
      </c>
      <c r="H368" s="162">
        <v>1.4872207E-2</v>
      </c>
      <c r="I368" s="162">
        <v>1.518594E-2</v>
      </c>
      <c r="J368" s="162">
        <v>1.5496568E-2</v>
      </c>
      <c r="K368" s="162">
        <v>1.5801474999999999E-2</v>
      </c>
      <c r="L368" s="162">
        <v>1.6099075000000001E-2</v>
      </c>
      <c r="M368" s="162">
        <v>1.6388435999999999E-2</v>
      </c>
      <c r="N368" s="162">
        <v>1.6669047999999999E-2</v>
      </c>
      <c r="O368" s="162">
        <v>1.6940677000000001E-2</v>
      </c>
      <c r="P368" s="162">
        <v>1.7203269E-2</v>
      </c>
      <c r="Q368" s="162">
        <v>1.7456892000000002E-2</v>
      </c>
      <c r="R368" s="162">
        <v>1.7701695999999999E-2</v>
      </c>
      <c r="S368" s="162">
        <v>1.7937880999999999E-2</v>
      </c>
      <c r="T368" s="162">
        <v>1.8165682999999998E-2</v>
      </c>
      <c r="U368" s="162">
        <v>1.8385359E-2</v>
      </c>
      <c r="V368" s="162">
        <v>1.8597176E-2</v>
      </c>
      <c r="W368" s="162">
        <v>1.8801411000000001E-2</v>
      </c>
      <c r="X368" s="162">
        <v>1.8998337000000001E-2</v>
      </c>
      <c r="Y368" s="162">
        <v>1.9188226999999999E-2</v>
      </c>
      <c r="Z368" s="162">
        <v>1.9371350999999998E-2</v>
      </c>
      <c r="AA368" s="162">
        <v>1.9547972E-2</v>
      </c>
      <c r="AB368" s="162">
        <v>1.9718343999999999E-2</v>
      </c>
      <c r="AC368" s="162">
        <v>1.9882716000000002E-2</v>
      </c>
      <c r="AD368" s="162">
        <v>2.0041328000000001E-2</v>
      </c>
      <c r="AE368" s="162">
        <v>2.0194410999999999E-2</v>
      </c>
    </row>
    <row r="369" spans="1:31" ht="15" x14ac:dyDescent="0.25">
      <c r="A369" s="169">
        <v>41000</v>
      </c>
      <c r="B369" s="162">
        <v>1.6869360999999999E-2</v>
      </c>
      <c r="C369" s="162">
        <v>1.5452227000000001E-2</v>
      </c>
      <c r="D369" s="162">
        <v>1.5135307000000001E-2</v>
      </c>
      <c r="E369" s="162">
        <v>1.5139223E-2</v>
      </c>
      <c r="F369" s="162">
        <v>1.527704E-2</v>
      </c>
      <c r="G369" s="162">
        <v>1.5480321999999999E-2</v>
      </c>
      <c r="H369" s="162">
        <v>1.5717427999999999E-2</v>
      </c>
      <c r="I369" s="162">
        <v>1.5971664999999999E-2</v>
      </c>
      <c r="J369" s="162">
        <v>1.6233498999999998E-2</v>
      </c>
      <c r="K369" s="162">
        <v>1.6497201E-2</v>
      </c>
      <c r="L369" s="162">
        <v>1.6759222000000001E-2</v>
      </c>
      <c r="M369" s="162">
        <v>1.7017322000000001E-2</v>
      </c>
      <c r="N369" s="162">
        <v>1.7270086E-2</v>
      </c>
      <c r="O369" s="162">
        <v>1.7516627999999999E-2</v>
      </c>
      <c r="P369" s="162">
        <v>1.7756414000000002E-2</v>
      </c>
      <c r="Q369" s="162">
        <v>1.7989148999999999E-2</v>
      </c>
      <c r="R369" s="162">
        <v>1.8214696999999998E-2</v>
      </c>
      <c r="S369" s="162">
        <v>1.8433038999999998E-2</v>
      </c>
      <c r="T369" s="162">
        <v>1.8644231000000001E-2</v>
      </c>
      <c r="U369" s="162">
        <v>1.8848383E-2</v>
      </c>
      <c r="V369" s="162">
        <v>1.9045645E-2</v>
      </c>
      <c r="W369" s="162">
        <v>1.9236188000000001E-2</v>
      </c>
      <c r="X369" s="162">
        <v>1.9420204E-2</v>
      </c>
      <c r="Y369" s="162">
        <v>1.9597894000000001E-2</v>
      </c>
      <c r="Z369" s="162">
        <v>1.9769463000000001E-2</v>
      </c>
      <c r="AA369" s="162">
        <v>1.9935120000000001E-2</v>
      </c>
      <c r="AB369" s="162">
        <v>2.0095073000000001E-2</v>
      </c>
      <c r="AC369" s="162">
        <v>2.0249527999999999E-2</v>
      </c>
      <c r="AD369" s="162">
        <v>2.0398689000000001E-2</v>
      </c>
      <c r="AE369" s="162">
        <v>2.0542753E-2</v>
      </c>
    </row>
    <row r="370" spans="1:31" ht="15" x14ac:dyDescent="0.25">
      <c r="A370" s="170">
        <v>41030</v>
      </c>
      <c r="B370" s="162">
        <v>1.5903146999999999E-2</v>
      </c>
      <c r="C370" s="162">
        <v>1.4563830999999999E-2</v>
      </c>
      <c r="D370" s="162">
        <v>1.4213376999999999E-2</v>
      </c>
      <c r="E370" s="162">
        <v>1.4184787000000001E-2</v>
      </c>
      <c r="F370" s="162">
        <v>1.4303527999999999E-2</v>
      </c>
      <c r="G370" s="162">
        <v>1.4499698E-2</v>
      </c>
      <c r="H370" s="162">
        <v>1.4738543999999999E-2</v>
      </c>
      <c r="I370" s="162">
        <v>1.500072E-2</v>
      </c>
      <c r="J370" s="162">
        <v>1.5274724999999999E-2</v>
      </c>
      <c r="K370" s="162">
        <v>1.5553437999999999E-2</v>
      </c>
      <c r="L370" s="162">
        <v>1.5832332000000001E-2</v>
      </c>
      <c r="M370" s="162">
        <v>1.6108482E-2</v>
      </c>
      <c r="N370" s="162">
        <v>1.6379986999999999E-2</v>
      </c>
      <c r="O370" s="162">
        <v>1.664562E-2</v>
      </c>
      <c r="P370" s="162">
        <v>1.6904602000000001E-2</v>
      </c>
      <c r="Q370" s="162">
        <v>1.7156458999999999E-2</v>
      </c>
      <c r="R370" s="162">
        <v>1.7400934E-2</v>
      </c>
      <c r="S370" s="162">
        <v>1.7637913000000002E-2</v>
      </c>
      <c r="T370" s="162">
        <v>1.7867389000000001E-2</v>
      </c>
      <c r="U370" s="162">
        <v>1.8089429000000001E-2</v>
      </c>
      <c r="V370" s="162">
        <v>1.8304150000000002E-2</v>
      </c>
      <c r="W370" s="162">
        <v>1.8511706999999999E-2</v>
      </c>
      <c r="X370" s="162">
        <v>1.8712276999999999E-2</v>
      </c>
      <c r="Y370" s="162">
        <v>1.8906058E-2</v>
      </c>
      <c r="Z370" s="162">
        <v>1.9093253000000001E-2</v>
      </c>
      <c r="AA370" s="162">
        <v>1.9274075000000002E-2</v>
      </c>
      <c r="AB370" s="162">
        <v>1.9448738E-2</v>
      </c>
      <c r="AC370" s="162">
        <v>1.9617454999999999E-2</v>
      </c>
      <c r="AD370" s="162">
        <v>1.9780438000000001E-2</v>
      </c>
      <c r="AE370" s="162">
        <v>1.9937896E-2</v>
      </c>
    </row>
    <row r="371" spans="1:31" ht="15" x14ac:dyDescent="0.25">
      <c r="A371" s="170">
        <v>41061</v>
      </c>
      <c r="B371" s="162">
        <v>7.8930566999999997E-3</v>
      </c>
      <c r="C371" s="162">
        <v>1.0054631E-2</v>
      </c>
      <c r="D371" s="162">
        <v>1.0949923E-2</v>
      </c>
      <c r="E371" s="162">
        <v>1.1557164999999999E-2</v>
      </c>
      <c r="F371" s="162">
        <v>1.2066403999999999E-2</v>
      </c>
      <c r="G371" s="162">
        <v>1.2529999999999999E-2</v>
      </c>
      <c r="H371" s="162">
        <v>1.2965599E-2</v>
      </c>
      <c r="I371" s="162">
        <v>1.3380054000000001E-2</v>
      </c>
      <c r="J371" s="162">
        <v>1.3776431E-2</v>
      </c>
      <c r="K371" s="162">
        <v>1.4156358000000001E-2</v>
      </c>
      <c r="L371" s="162">
        <v>1.4520887E-2</v>
      </c>
      <c r="M371" s="162">
        <v>1.4870824E-2</v>
      </c>
      <c r="N371" s="162">
        <v>1.5206860000000001E-2</v>
      </c>
      <c r="O371" s="162">
        <v>1.5529625999999999E-2</v>
      </c>
      <c r="P371" s="162">
        <v>1.5839712999999998E-2</v>
      </c>
      <c r="Q371" s="162">
        <v>1.6137684999999999E-2</v>
      </c>
      <c r="R371" s="162">
        <v>1.6424079000000001E-2</v>
      </c>
      <c r="S371" s="162">
        <v>1.6699406999999999E-2</v>
      </c>
      <c r="T371" s="162">
        <v>1.6964160999999998E-2</v>
      </c>
      <c r="U371" s="162">
        <v>1.7218806999999999E-2</v>
      </c>
      <c r="V371" s="162">
        <v>1.7463794000000001E-2</v>
      </c>
      <c r="W371" s="162">
        <v>1.7699548999999998E-2</v>
      </c>
      <c r="X371" s="162">
        <v>1.7926477E-2</v>
      </c>
      <c r="Y371" s="162">
        <v>1.8144967000000001E-2</v>
      </c>
      <c r="Z371" s="162">
        <v>1.8355388E-2</v>
      </c>
      <c r="AA371" s="162">
        <v>1.8558093000000001E-2</v>
      </c>
      <c r="AB371" s="162">
        <v>1.8753418000000001E-2</v>
      </c>
      <c r="AC371" s="162">
        <v>1.8941682000000001E-2</v>
      </c>
      <c r="AD371" s="162">
        <v>1.9123191000000001E-2</v>
      </c>
      <c r="AE371" s="162">
        <v>1.9298235E-2</v>
      </c>
    </row>
    <row r="372" spans="1:31" ht="15" x14ac:dyDescent="0.25">
      <c r="A372" s="170">
        <v>41091</v>
      </c>
      <c r="B372" s="162">
        <v>1.2966497E-2</v>
      </c>
      <c r="C372" s="162">
        <v>1.2763383E-2</v>
      </c>
      <c r="D372" s="162">
        <v>1.2830584000000001E-2</v>
      </c>
      <c r="E372" s="162">
        <v>1.3022382000000001E-2</v>
      </c>
      <c r="F372" s="162">
        <v>1.3280775999999999E-2</v>
      </c>
      <c r="G372" s="162">
        <v>1.3575425E-2</v>
      </c>
      <c r="H372" s="162">
        <v>1.3888747999999999E-2</v>
      </c>
      <c r="I372" s="162">
        <v>1.4210087E-2</v>
      </c>
      <c r="J372" s="162">
        <v>1.4532822000000001E-2</v>
      </c>
      <c r="K372" s="162">
        <v>1.4852789E-2</v>
      </c>
      <c r="L372" s="162">
        <v>1.5167359E-2</v>
      </c>
      <c r="M372" s="162">
        <v>1.5474885000000001E-2</v>
      </c>
      <c r="N372" s="162">
        <v>1.5774361000000001E-2</v>
      </c>
      <c r="O372" s="162">
        <v>1.6065202000000001E-2</v>
      </c>
      <c r="P372" s="162">
        <v>1.6347107999999999E-2</v>
      </c>
      <c r="Q372" s="162">
        <v>1.6619971000000001E-2</v>
      </c>
      <c r="R372" s="162">
        <v>1.6883812000000002E-2</v>
      </c>
      <c r="S372" s="162">
        <v>1.7138741999999998E-2</v>
      </c>
      <c r="T372" s="162">
        <v>1.7384933000000002E-2</v>
      </c>
      <c r="U372" s="162">
        <v>1.7622597E-2</v>
      </c>
      <c r="V372" s="162">
        <v>1.7851971000000001E-2</v>
      </c>
      <c r="W372" s="162">
        <v>1.8073311000000002E-2</v>
      </c>
      <c r="X372" s="162">
        <v>1.8286881000000001E-2</v>
      </c>
      <c r="Y372" s="162">
        <v>1.8492949000000002E-2</v>
      </c>
      <c r="Z372" s="162">
        <v>1.8691782000000001E-2</v>
      </c>
      <c r="AA372" s="162">
        <v>1.8883647999999999E-2</v>
      </c>
      <c r="AB372" s="162">
        <v>1.9068807E-2</v>
      </c>
      <c r="AC372" s="162">
        <v>1.9247515E-2</v>
      </c>
      <c r="AD372" s="162">
        <v>1.9420020999999999E-2</v>
      </c>
      <c r="AE372" s="162">
        <v>1.9586566E-2</v>
      </c>
    </row>
    <row r="373" spans="1:31" ht="15" x14ac:dyDescent="0.25">
      <c r="A373" s="170">
        <v>41122</v>
      </c>
      <c r="B373" s="162">
        <v>1.3700924E-2</v>
      </c>
      <c r="C373" s="162">
        <v>1.3143955000000001E-2</v>
      </c>
      <c r="D373" s="162">
        <v>1.3050979000000001E-2</v>
      </c>
      <c r="E373" s="162">
        <v>1.3149635E-2</v>
      </c>
      <c r="F373" s="162">
        <v>1.3348090999999999E-2</v>
      </c>
      <c r="G373" s="162">
        <v>1.3602047000000001E-2</v>
      </c>
      <c r="H373" s="162">
        <v>1.3886786E-2</v>
      </c>
      <c r="I373" s="162">
        <v>1.4187564E-2</v>
      </c>
      <c r="J373" s="162">
        <v>1.4495256E-2</v>
      </c>
      <c r="K373" s="162">
        <v>1.4804090000000001E-2</v>
      </c>
      <c r="L373" s="162">
        <v>1.5110367E-2</v>
      </c>
      <c r="M373" s="162">
        <v>1.5411704E-2</v>
      </c>
      <c r="N373" s="162">
        <v>1.5706576999999999E-2</v>
      </c>
      <c r="O373" s="162">
        <v>1.5994029E-2</v>
      </c>
      <c r="P373" s="162">
        <v>1.6273487E-2</v>
      </c>
      <c r="Q373" s="162">
        <v>1.6544638E-2</v>
      </c>
      <c r="R373" s="162">
        <v>1.6807347E-2</v>
      </c>
      <c r="S373" s="162">
        <v>1.7061607999999999E-2</v>
      </c>
      <c r="T373" s="162">
        <v>1.7307497000000002E-2</v>
      </c>
      <c r="U373" s="162">
        <v>1.7545154E-2</v>
      </c>
      <c r="V373" s="162">
        <v>1.7774758000000002E-2</v>
      </c>
      <c r="W373" s="162">
        <v>1.7996518999999999E-2</v>
      </c>
      <c r="X373" s="162">
        <v>1.8210661E-2</v>
      </c>
      <c r="Y373" s="162">
        <v>1.8417422999999999E-2</v>
      </c>
      <c r="Z373" s="162">
        <v>1.8617048000000001E-2</v>
      </c>
      <c r="AA373" s="162">
        <v>1.8809781000000001E-2</v>
      </c>
      <c r="AB373" s="162">
        <v>1.8995867E-2</v>
      </c>
      <c r="AC373" s="162">
        <v>1.9175547000000001E-2</v>
      </c>
      <c r="AD373" s="162">
        <v>1.9349058999999998E-2</v>
      </c>
      <c r="AE373" s="162">
        <v>1.9516635000000001E-2</v>
      </c>
    </row>
    <row r="374" spans="1:31" ht="15" x14ac:dyDescent="0.25">
      <c r="A374" s="170">
        <v>41153</v>
      </c>
      <c r="B374" s="162">
        <v>1.9315045999999999E-2</v>
      </c>
      <c r="C374" s="162">
        <v>1.6019767000000001E-2</v>
      </c>
      <c r="D374" s="162">
        <v>1.4943197E-2</v>
      </c>
      <c r="E374" s="162">
        <v>1.4541549000000001E-2</v>
      </c>
      <c r="F374" s="162">
        <v>1.443758E-2</v>
      </c>
      <c r="G374" s="162">
        <v>1.4489650999999999E-2</v>
      </c>
      <c r="H374" s="162">
        <v>1.4630615E-2</v>
      </c>
      <c r="I374" s="162">
        <v>1.4824205E-2</v>
      </c>
      <c r="J374" s="162">
        <v>1.5049195E-2</v>
      </c>
      <c r="K374" s="162">
        <v>1.5292492E-2</v>
      </c>
      <c r="L374" s="162">
        <v>1.5545705E-2</v>
      </c>
      <c r="M374" s="162">
        <v>1.5803317000000001E-2</v>
      </c>
      <c r="N374" s="162">
        <v>1.6061624E-2</v>
      </c>
      <c r="O374" s="162">
        <v>1.6318114000000002E-2</v>
      </c>
      <c r="P374" s="162">
        <v>1.657107E-2</v>
      </c>
      <c r="Q374" s="162">
        <v>1.6819325E-2</v>
      </c>
      <c r="R374" s="162">
        <v>1.7062089999999999E-2</v>
      </c>
      <c r="S374" s="162">
        <v>1.7298850000000001E-2</v>
      </c>
      <c r="T374" s="162">
        <v>1.7529284999999999E-2</v>
      </c>
      <c r="U374" s="162">
        <v>1.7753212000000001E-2</v>
      </c>
      <c r="V374" s="162">
        <v>1.7970555999999999E-2</v>
      </c>
      <c r="W374" s="162">
        <v>1.8181314000000001E-2</v>
      </c>
      <c r="X374" s="162">
        <v>1.8385538999999999E-2</v>
      </c>
      <c r="Y374" s="162">
        <v>1.8583326000000001E-2</v>
      </c>
      <c r="Z374" s="162">
        <v>1.8774796999999999E-2</v>
      </c>
      <c r="AA374" s="162">
        <v>1.8960096999999999E-2</v>
      </c>
      <c r="AB374" s="162">
        <v>1.9139383999999999E-2</v>
      </c>
      <c r="AC374" s="162">
        <v>1.9312827000000001E-2</v>
      </c>
      <c r="AD374" s="162">
        <v>1.9480601E-2</v>
      </c>
      <c r="AE374" s="162">
        <v>1.9642883E-2</v>
      </c>
    </row>
    <row r="375" spans="1:31" ht="15" x14ac:dyDescent="0.25">
      <c r="A375" s="170">
        <v>41183</v>
      </c>
      <c r="B375" s="162">
        <v>1.6131066999999999E-2</v>
      </c>
      <c r="C375" s="162">
        <v>1.436218E-2</v>
      </c>
      <c r="D375" s="162">
        <v>1.3848844000000001E-2</v>
      </c>
      <c r="E375" s="162">
        <v>1.3739339E-2</v>
      </c>
      <c r="F375" s="162">
        <v>1.3814058000000001E-2</v>
      </c>
      <c r="G375" s="162">
        <v>1.3986141000000001E-2</v>
      </c>
      <c r="H375" s="162">
        <v>1.4212768000000001E-2</v>
      </c>
      <c r="I375" s="162">
        <v>1.4470204E-2</v>
      </c>
      <c r="J375" s="162">
        <v>1.4744360999999999E-2</v>
      </c>
      <c r="K375" s="162">
        <v>1.5026504E-2</v>
      </c>
      <c r="L375" s="162">
        <v>1.5311050999999999E-2</v>
      </c>
      <c r="M375" s="162">
        <v>1.5594370999999999E-2</v>
      </c>
      <c r="N375" s="162">
        <v>1.5874077E-2</v>
      </c>
      <c r="O375" s="162">
        <v>1.6148596000000001E-2</v>
      </c>
      <c r="P375" s="162">
        <v>1.6416904E-2</v>
      </c>
      <c r="Q375" s="162">
        <v>1.6678347999999999E-2</v>
      </c>
      <c r="R375" s="162">
        <v>1.6932538E-2</v>
      </c>
      <c r="S375" s="162">
        <v>1.7179264999999999E-2</v>
      </c>
      <c r="T375" s="162">
        <v>1.7418448999999999E-2</v>
      </c>
      <c r="U375" s="162">
        <v>1.7650103E-2</v>
      </c>
      <c r="V375" s="162">
        <v>1.7874303000000001E-2</v>
      </c>
      <c r="W375" s="162">
        <v>1.8091176E-2</v>
      </c>
      <c r="X375" s="162">
        <v>1.8300878E-2</v>
      </c>
      <c r="Y375" s="162">
        <v>1.8503589000000001E-2</v>
      </c>
      <c r="Z375" s="162">
        <v>1.8699505000000002E-2</v>
      </c>
      <c r="AA375" s="162">
        <v>1.8888830999999998E-2</v>
      </c>
      <c r="AB375" s="162">
        <v>1.9071775999999999E-2</v>
      </c>
      <c r="AC375" s="162">
        <v>1.9248553000000002E-2</v>
      </c>
      <c r="AD375" s="162">
        <v>1.9419374E-2</v>
      </c>
      <c r="AE375" s="162">
        <v>1.9584449E-2</v>
      </c>
    </row>
    <row r="376" spans="1:31" ht="15" x14ac:dyDescent="0.25">
      <c r="A376" s="169">
        <v>41214</v>
      </c>
      <c r="B376" s="162">
        <v>1.6632266E-2</v>
      </c>
      <c r="C376" s="162">
        <v>1.4722702000000001E-2</v>
      </c>
      <c r="D376" s="162">
        <v>1.4142612000000001E-2</v>
      </c>
      <c r="E376" s="162">
        <v>1.3991851E-2</v>
      </c>
      <c r="F376" s="162">
        <v>1.4037991E-2</v>
      </c>
      <c r="G376" s="162">
        <v>1.4188921E-2</v>
      </c>
      <c r="H376" s="162">
        <v>1.439914E-2</v>
      </c>
      <c r="I376" s="162">
        <v>1.4643382999999999E-2</v>
      </c>
      <c r="J376" s="162">
        <v>1.4906620000000001E-2</v>
      </c>
      <c r="K376" s="162">
        <v>1.5179508E-2</v>
      </c>
      <c r="L376" s="162">
        <v>1.5456060000000001E-2</v>
      </c>
      <c r="M376" s="162">
        <v>1.5732362E-2</v>
      </c>
      <c r="N376" s="162">
        <v>1.6005827E-2</v>
      </c>
      <c r="O376" s="162">
        <v>1.6274733999999999E-2</v>
      </c>
      <c r="P376" s="162">
        <v>1.6537949999999999E-2</v>
      </c>
      <c r="Q376" s="162">
        <v>1.6794740999999998E-2</v>
      </c>
      <c r="R376" s="162">
        <v>1.7044648999999999E-2</v>
      </c>
      <c r="S376" s="162">
        <v>1.7287415E-2</v>
      </c>
      <c r="T376" s="162">
        <v>1.7522916999999999E-2</v>
      </c>
      <c r="U376" s="162">
        <v>1.7751135000000001E-2</v>
      </c>
      <c r="V376" s="162">
        <v>1.7972117999999999E-2</v>
      </c>
      <c r="W376" s="162">
        <v>1.8185969E-2</v>
      </c>
      <c r="X376" s="162">
        <v>1.8392823999999999E-2</v>
      </c>
      <c r="Y376" s="162">
        <v>1.8592847999999999E-2</v>
      </c>
      <c r="Z376" s="162">
        <v>1.8786222000000002E-2</v>
      </c>
      <c r="AA376" s="162">
        <v>1.8973137000000001E-2</v>
      </c>
      <c r="AB376" s="162">
        <v>1.9153793999999998E-2</v>
      </c>
      <c r="AC376" s="162">
        <v>1.9328393999999999E-2</v>
      </c>
      <c r="AD376" s="162">
        <v>1.9497141999999999E-2</v>
      </c>
      <c r="AE376" s="162">
        <v>1.9660240999999998E-2</v>
      </c>
    </row>
    <row r="377" spans="1:31" ht="15" x14ac:dyDescent="0.25">
      <c r="A377" s="170">
        <v>41244</v>
      </c>
      <c r="B377" s="162">
        <v>2.1029068000000001E-2</v>
      </c>
      <c r="C377" s="162">
        <v>1.6780195000000001E-2</v>
      </c>
      <c r="D377" s="162">
        <v>1.5364255E-2</v>
      </c>
      <c r="E377" s="162">
        <v>1.4792925E-2</v>
      </c>
      <c r="F377" s="162">
        <v>1.4588874E-2</v>
      </c>
      <c r="G377" s="162">
        <v>1.4576209E-2</v>
      </c>
      <c r="H377" s="162">
        <v>1.4672803999999999E-2</v>
      </c>
      <c r="I377" s="162">
        <v>1.4834775E-2</v>
      </c>
      <c r="J377" s="162">
        <v>1.5036610000000001E-2</v>
      </c>
      <c r="K377" s="162">
        <v>1.5262619E-2</v>
      </c>
      <c r="L377" s="162">
        <v>1.5502752999999999E-2</v>
      </c>
      <c r="M377" s="162">
        <v>1.5750384999999999E-2</v>
      </c>
      <c r="N377" s="162">
        <v>1.6001044999999998E-2</v>
      </c>
      <c r="O377" s="162">
        <v>1.6251675E-2</v>
      </c>
      <c r="P377" s="162">
        <v>1.650016E-2</v>
      </c>
      <c r="Q377" s="162">
        <v>1.6745034999999998E-2</v>
      </c>
      <c r="R377" s="162">
        <v>1.6985288000000001E-2</v>
      </c>
      <c r="S377" s="162">
        <v>1.7220230999999999E-2</v>
      </c>
      <c r="T377" s="162">
        <v>1.7449408E-2</v>
      </c>
      <c r="U377" s="162">
        <v>1.7672532000000001E-2</v>
      </c>
      <c r="V377" s="162">
        <v>1.7889440999999999E-2</v>
      </c>
      <c r="W377" s="162">
        <v>1.8100063999999999E-2</v>
      </c>
      <c r="X377" s="162">
        <v>1.8304399999999998E-2</v>
      </c>
      <c r="Y377" s="162">
        <v>1.8502497999999999E-2</v>
      </c>
      <c r="Z377" s="162">
        <v>1.8694444000000001E-2</v>
      </c>
      <c r="AA377" s="162">
        <v>1.8880352E-2</v>
      </c>
      <c r="AB377" s="162">
        <v>1.9060355000000001E-2</v>
      </c>
      <c r="AC377" s="162">
        <v>1.9234600000000001E-2</v>
      </c>
      <c r="AD377" s="162">
        <v>1.9403245999999999E-2</v>
      </c>
      <c r="AE377" s="162">
        <v>1.9566455E-2</v>
      </c>
    </row>
    <row r="378" spans="1:31" ht="15" x14ac:dyDescent="0.25">
      <c r="A378" s="170">
        <v>41275</v>
      </c>
      <c r="B378" s="162">
        <v>1.3155854E-2</v>
      </c>
      <c r="C378" s="162">
        <v>1.2937453E-2</v>
      </c>
      <c r="D378" s="162">
        <v>1.2970545999999999E-2</v>
      </c>
      <c r="E378" s="162">
        <v>1.3133761000000001E-2</v>
      </c>
      <c r="F378" s="162">
        <v>1.3370393E-2</v>
      </c>
      <c r="G378" s="162">
        <v>1.3648669E-2</v>
      </c>
      <c r="H378" s="162">
        <v>1.3949566E-2</v>
      </c>
      <c r="I378" s="162">
        <v>1.4261332E-2</v>
      </c>
      <c r="J378" s="162">
        <v>1.4576565999999999E-2</v>
      </c>
      <c r="K378" s="162">
        <v>1.4890558999999999E-2</v>
      </c>
      <c r="L378" s="162">
        <v>1.5200297999999999E-2</v>
      </c>
      <c r="M378" s="162">
        <v>1.5503863E-2</v>
      </c>
      <c r="N378" s="162">
        <v>1.5800050999999999E-2</v>
      </c>
      <c r="O378" s="162">
        <v>1.6088133000000001E-2</v>
      </c>
      <c r="P378" s="162">
        <v>1.6367702000000001E-2</v>
      </c>
      <c r="Q378" s="162">
        <v>1.6638566E-2</v>
      </c>
      <c r="R378" s="162">
        <v>1.6900687000000001E-2</v>
      </c>
      <c r="S378" s="162">
        <v>1.7154124999999999E-2</v>
      </c>
      <c r="T378" s="162">
        <v>1.7399015E-2</v>
      </c>
      <c r="U378" s="162">
        <v>1.7635537E-2</v>
      </c>
      <c r="V378" s="162">
        <v>1.7863905999999999E-2</v>
      </c>
      <c r="W378" s="162">
        <v>1.8084355E-2</v>
      </c>
      <c r="X378" s="162">
        <v>1.8297133E-2</v>
      </c>
      <c r="Y378" s="162">
        <v>1.8502494000000001E-2</v>
      </c>
      <c r="Z378" s="162">
        <v>1.8700694E-2</v>
      </c>
      <c r="AA378" s="162">
        <v>1.8891990000000001E-2</v>
      </c>
      <c r="AB378" s="162">
        <v>1.9076636000000001E-2</v>
      </c>
      <c r="AC378" s="162">
        <v>1.9254879999999999E-2</v>
      </c>
      <c r="AD378" s="162">
        <v>1.9426966E-2</v>
      </c>
      <c r="AE378" s="162">
        <v>1.959313E-2</v>
      </c>
    </row>
    <row r="379" spans="1:31" ht="15" x14ac:dyDescent="0.25">
      <c r="A379" s="170">
        <v>41306</v>
      </c>
      <c r="B379" s="162">
        <v>1.3608065000000001E-2</v>
      </c>
      <c r="C379" s="162">
        <v>1.3478604E-2</v>
      </c>
      <c r="D379" s="162">
        <v>1.3530043E-2</v>
      </c>
      <c r="E379" s="162">
        <v>1.3693001E-2</v>
      </c>
      <c r="F379" s="162">
        <v>1.3922360999999999E-2</v>
      </c>
      <c r="G379" s="162">
        <v>1.4190225000000001E-2</v>
      </c>
      <c r="H379" s="162">
        <v>1.4479218E-2</v>
      </c>
      <c r="I379" s="162">
        <v>1.4778395E-2</v>
      </c>
      <c r="J379" s="162">
        <v>1.5080791E-2</v>
      </c>
      <c r="K379" s="162">
        <v>1.5381946000000001E-2</v>
      </c>
      <c r="L379" s="162">
        <v>1.5678996000000001E-2</v>
      </c>
      <c r="M379" s="162">
        <v>1.5970114000000001E-2</v>
      </c>
      <c r="N379" s="162">
        <v>1.6254148E-2</v>
      </c>
      <c r="O379" s="162">
        <v>1.6530406000000001E-2</v>
      </c>
      <c r="P379" s="162">
        <v>1.6798496E-2</v>
      </c>
      <c r="Q379" s="162">
        <v>1.7058238E-2</v>
      </c>
      <c r="R379" s="162">
        <v>1.7309593000000002E-2</v>
      </c>
      <c r="S379" s="162">
        <v>1.7552621000000001E-2</v>
      </c>
      <c r="T379" s="162">
        <v>1.7787450999999999E-2</v>
      </c>
      <c r="U379" s="162">
        <v>1.8014256999999999E-2</v>
      </c>
      <c r="V379" s="162">
        <v>1.8233243E-2</v>
      </c>
      <c r="W379" s="162">
        <v>1.8444635000000001E-2</v>
      </c>
      <c r="X379" s="162">
        <v>1.8648669999999999E-2</v>
      </c>
      <c r="Y379" s="162">
        <v>1.8845592000000001E-2</v>
      </c>
      <c r="Z379" s="162">
        <v>1.9035647999999999E-2</v>
      </c>
      <c r="AA379" s="162">
        <v>1.9219083000000001E-2</v>
      </c>
      <c r="AB379" s="162">
        <v>1.9396140999999999E-2</v>
      </c>
      <c r="AC379" s="162">
        <v>1.9567060000000001E-2</v>
      </c>
      <c r="AD379" s="162">
        <v>1.9732073999999999E-2</v>
      </c>
      <c r="AE379" s="162">
        <v>1.9891408999999999E-2</v>
      </c>
    </row>
    <row r="380" spans="1:31" ht="15" x14ac:dyDescent="0.25">
      <c r="A380" s="170">
        <v>41334</v>
      </c>
      <c r="B380" s="162">
        <v>1.0049407999999999E-2</v>
      </c>
      <c r="C380" s="162">
        <v>1.1118621E-2</v>
      </c>
      <c r="D380" s="162">
        <v>1.1577492E-2</v>
      </c>
      <c r="E380" s="162">
        <v>1.1947935999999999E-2</v>
      </c>
      <c r="F380" s="162">
        <v>1.231004E-2</v>
      </c>
      <c r="G380" s="162">
        <v>1.2675305E-2</v>
      </c>
      <c r="H380" s="162">
        <v>1.3042105999999999E-2</v>
      </c>
      <c r="I380" s="162">
        <v>1.3406873E-2</v>
      </c>
      <c r="J380" s="162">
        <v>1.3766530000000001E-2</v>
      </c>
      <c r="K380" s="162">
        <v>1.4118858E-2</v>
      </c>
      <c r="L380" s="162">
        <v>1.4462391E-2</v>
      </c>
      <c r="M380" s="162">
        <v>1.4796226000000001E-2</v>
      </c>
      <c r="N380" s="162">
        <v>1.5119858E-2</v>
      </c>
      <c r="O380" s="162">
        <v>1.5433061E-2</v>
      </c>
      <c r="P380" s="162">
        <v>1.5735797999999999E-2</v>
      </c>
      <c r="Q380" s="162">
        <v>1.6028163000000002E-2</v>
      </c>
      <c r="R380" s="162">
        <v>1.6310337000000001E-2</v>
      </c>
      <c r="S380" s="162">
        <v>1.6582558000000001E-2</v>
      </c>
      <c r="T380" s="162">
        <v>1.6845102000000001E-2</v>
      </c>
      <c r="U380" s="162">
        <v>1.7098268E-2</v>
      </c>
      <c r="V380" s="162">
        <v>1.7342368E-2</v>
      </c>
      <c r="W380" s="162">
        <v>1.7577720000000002E-2</v>
      </c>
      <c r="X380" s="162">
        <v>1.7804642999999998E-2</v>
      </c>
      <c r="Y380" s="162">
        <v>1.8023454000000001E-2</v>
      </c>
      <c r="Z380" s="162">
        <v>1.8234462E-2</v>
      </c>
      <c r="AA380" s="162">
        <v>1.8437971000000001E-2</v>
      </c>
      <c r="AB380" s="162">
        <v>1.8634278000000001E-2</v>
      </c>
      <c r="AC380" s="162">
        <v>1.8823666999999999E-2</v>
      </c>
      <c r="AD380" s="162">
        <v>1.9006417000000001E-2</v>
      </c>
      <c r="AE380" s="162">
        <v>1.9182794E-2</v>
      </c>
    </row>
    <row r="381" spans="1:31" ht="15" x14ac:dyDescent="0.25">
      <c r="A381" s="170">
        <v>41365</v>
      </c>
      <c r="B381" s="162">
        <v>1.4563148999999999E-2</v>
      </c>
      <c r="C381" s="162">
        <v>1.3474958E-2</v>
      </c>
      <c r="D381" s="162">
        <v>1.3168667E-2</v>
      </c>
      <c r="E381" s="162">
        <v>1.3152646E-2</v>
      </c>
      <c r="F381" s="162">
        <v>1.3281382E-2</v>
      </c>
      <c r="G381" s="162">
        <v>1.3490281E-2</v>
      </c>
      <c r="H381" s="162">
        <v>1.3744919E-2</v>
      </c>
      <c r="I381" s="162">
        <v>1.402525E-2</v>
      </c>
      <c r="J381" s="162">
        <v>1.4319004999999999E-2</v>
      </c>
      <c r="K381" s="162">
        <v>1.4618435000000001E-2</v>
      </c>
      <c r="L381" s="162">
        <v>1.4918542999999999E-2</v>
      </c>
      <c r="M381" s="162">
        <v>1.521607E-2</v>
      </c>
      <c r="N381" s="162">
        <v>1.5508878E-2</v>
      </c>
      <c r="O381" s="162">
        <v>1.5795571000000001E-2</v>
      </c>
      <c r="P381" s="162">
        <v>1.6075257999999999E-2</v>
      </c>
      <c r="Q381" s="162">
        <v>1.6347385999999998E-2</v>
      </c>
      <c r="R381" s="162">
        <v>1.6611645000000001E-2</v>
      </c>
      <c r="S381" s="162">
        <v>1.6867889E-2</v>
      </c>
      <c r="T381" s="162">
        <v>1.7116091999999999E-2</v>
      </c>
      <c r="U381" s="162">
        <v>1.735631E-2</v>
      </c>
      <c r="V381" s="162">
        <v>1.7588658E-2</v>
      </c>
      <c r="W381" s="162">
        <v>1.7813294E-2</v>
      </c>
      <c r="X381" s="162">
        <v>1.8030404E-2</v>
      </c>
      <c r="Y381" s="162">
        <v>1.8240191999999999E-2</v>
      </c>
      <c r="Z381" s="162">
        <v>1.8442877E-2</v>
      </c>
      <c r="AA381" s="162">
        <v>1.8638682E-2</v>
      </c>
      <c r="AB381" s="162">
        <v>1.8827835000000001E-2</v>
      </c>
      <c r="AC381" s="162">
        <v>1.9010565E-2</v>
      </c>
      <c r="AD381" s="162">
        <v>1.9187098999999999E-2</v>
      </c>
      <c r="AE381" s="162">
        <v>1.9357659999999999E-2</v>
      </c>
    </row>
    <row r="382" spans="1:31" ht="15" x14ac:dyDescent="0.25">
      <c r="A382" s="170">
        <v>41395</v>
      </c>
      <c r="B382" s="162">
        <v>1.1780254E-2</v>
      </c>
      <c r="C382" s="162">
        <v>1.187589E-2</v>
      </c>
      <c r="D382" s="162">
        <v>1.2006777999999999E-2</v>
      </c>
      <c r="E382" s="162">
        <v>1.2220013E-2</v>
      </c>
      <c r="F382" s="162">
        <v>1.2491782E-2</v>
      </c>
      <c r="G382" s="162">
        <v>1.2799358E-2</v>
      </c>
      <c r="H382" s="162">
        <v>1.3126726999999999E-2</v>
      </c>
      <c r="I382" s="162">
        <v>1.3463258000000001E-2</v>
      </c>
      <c r="J382" s="162">
        <v>1.3802013E-2</v>
      </c>
      <c r="K382" s="162">
        <v>1.4138487999999999E-2</v>
      </c>
      <c r="L382" s="162">
        <v>1.4469778000000001E-2</v>
      </c>
      <c r="M382" s="162">
        <v>1.4794029E-2</v>
      </c>
      <c r="N382" s="162">
        <v>1.5110083999999999E-2</v>
      </c>
      <c r="O382" s="162">
        <v>1.5417253000000001E-2</v>
      </c>
      <c r="P382" s="162">
        <v>1.5715163000000001E-2</v>
      </c>
      <c r="Q382" s="162">
        <v>1.6003658E-2</v>
      </c>
      <c r="R382" s="162">
        <v>1.6282727E-2</v>
      </c>
      <c r="S382" s="162">
        <v>1.6552463E-2</v>
      </c>
      <c r="T382" s="162">
        <v>1.6813027000000001E-2</v>
      </c>
      <c r="U382" s="162">
        <v>1.7064627999999998E-2</v>
      </c>
      <c r="V382" s="162">
        <v>1.7307505000000001E-2</v>
      </c>
      <c r="W382" s="162">
        <v>1.7541917000000001E-2</v>
      </c>
      <c r="X382" s="162">
        <v>1.7768137E-2</v>
      </c>
      <c r="Y382" s="162">
        <v>1.7986440999999999E-2</v>
      </c>
      <c r="Z382" s="162">
        <v>1.8197108E-2</v>
      </c>
      <c r="AA382" s="162">
        <v>1.8400414E-2</v>
      </c>
      <c r="AB382" s="162">
        <v>1.8596633000000001E-2</v>
      </c>
      <c r="AC382" s="162">
        <v>1.8786033000000001E-2</v>
      </c>
      <c r="AD382" s="162">
        <v>1.8968875E-2</v>
      </c>
      <c r="AE382" s="162">
        <v>1.9145413E-2</v>
      </c>
    </row>
    <row r="383" spans="1:31" ht="15" x14ac:dyDescent="0.25">
      <c r="A383" s="169">
        <v>41426</v>
      </c>
      <c r="B383" s="162">
        <v>1.3532103E-2</v>
      </c>
      <c r="C383" s="162">
        <v>1.3466257000000001E-2</v>
      </c>
      <c r="D383" s="162">
        <v>1.3564058E-2</v>
      </c>
      <c r="E383" s="162">
        <v>1.3758436000000001E-2</v>
      </c>
      <c r="F383" s="162">
        <v>1.4008832000000001E-2</v>
      </c>
      <c r="G383" s="162">
        <v>1.4290714E-2</v>
      </c>
      <c r="H383" s="162">
        <v>1.4588960999999999E-2</v>
      </c>
      <c r="I383" s="162">
        <v>1.4894116000000001E-2</v>
      </c>
      <c r="J383" s="162">
        <v>1.5200207E-2</v>
      </c>
      <c r="K383" s="162">
        <v>1.5503441999999999E-2</v>
      </c>
      <c r="L383" s="162">
        <v>1.5801414E-2</v>
      </c>
      <c r="M383" s="162">
        <v>1.6092615000000001E-2</v>
      </c>
      <c r="N383" s="162">
        <v>1.6376121E-2</v>
      </c>
      <c r="O383" s="162">
        <v>1.6651401999999999E-2</v>
      </c>
      <c r="P383" s="162">
        <v>1.6918184999999999E-2</v>
      </c>
      <c r="Q383" s="162">
        <v>1.7176378999999999E-2</v>
      </c>
      <c r="R383" s="162">
        <v>1.7426011000000002E-2</v>
      </c>
      <c r="S383" s="162">
        <v>1.7667193000000001E-2</v>
      </c>
      <c r="T383" s="162">
        <v>1.7900091E-2</v>
      </c>
      <c r="U383" s="162">
        <v>1.8124909000000002E-2</v>
      </c>
      <c r="V383" s="162">
        <v>1.8341875000000001E-2</v>
      </c>
      <c r="W383" s="162">
        <v>1.8551232000000001E-2</v>
      </c>
      <c r="X383" s="162">
        <v>1.8753232000000002E-2</v>
      </c>
      <c r="Y383" s="162">
        <v>1.8948129000000001E-2</v>
      </c>
      <c r="Z383" s="162">
        <v>1.9136178E-2</v>
      </c>
      <c r="AA383" s="162">
        <v>1.9317633000000001E-2</v>
      </c>
      <c r="AB383" s="162">
        <v>1.9492741000000001E-2</v>
      </c>
      <c r="AC383" s="162">
        <v>1.9661743999999998E-2</v>
      </c>
      <c r="AD383" s="162">
        <v>1.9824879E-2</v>
      </c>
      <c r="AE383" s="162">
        <v>1.9982375E-2</v>
      </c>
    </row>
    <row r="384" spans="1:31" ht="15" x14ac:dyDescent="0.25">
      <c r="A384" s="170">
        <v>41456</v>
      </c>
      <c r="B384" s="162">
        <v>1.0030328999999999E-2</v>
      </c>
      <c r="C384" s="162">
        <v>1.2295753E-2</v>
      </c>
      <c r="D384" s="162">
        <v>1.3268917E-2</v>
      </c>
      <c r="E384" s="162">
        <v>1.3912182E-2</v>
      </c>
      <c r="F384" s="162">
        <v>1.4426626999999999E-2</v>
      </c>
      <c r="G384" s="162">
        <v>1.4874785999999999E-2</v>
      </c>
      <c r="H384" s="162">
        <v>1.5281496E-2</v>
      </c>
      <c r="I384" s="162">
        <v>1.5658442000000002E-2</v>
      </c>
      <c r="J384" s="162">
        <v>1.6011909000000001E-2</v>
      </c>
      <c r="K384" s="162">
        <v>1.6345680000000001E-2</v>
      </c>
      <c r="L384" s="162">
        <v>1.6662260000000002E-2</v>
      </c>
      <c r="M384" s="162">
        <v>1.6963444000000001E-2</v>
      </c>
      <c r="N384" s="162">
        <v>1.7250600000000001E-2</v>
      </c>
      <c r="O384" s="162">
        <v>1.7524826E-2</v>
      </c>
      <c r="P384" s="162">
        <v>1.7787036999999999E-2</v>
      </c>
      <c r="Q384" s="162">
        <v>1.8038016E-2</v>
      </c>
      <c r="R384" s="162">
        <v>1.8278451000000001E-2</v>
      </c>
      <c r="S384" s="162">
        <v>1.8508951999999999E-2</v>
      </c>
      <c r="T384" s="162">
        <v>1.8730071000000001E-2</v>
      </c>
      <c r="U384" s="162">
        <v>1.8942312999999999E-2</v>
      </c>
      <c r="V384" s="162">
        <v>1.9146139E-2</v>
      </c>
      <c r="W384" s="162">
        <v>1.9341977E-2</v>
      </c>
      <c r="X384" s="162">
        <v>1.9530223999999999E-2</v>
      </c>
      <c r="Y384" s="162">
        <v>1.9711250999999999E-2</v>
      </c>
      <c r="Z384" s="162">
        <v>1.9885403999999999E-2</v>
      </c>
      <c r="AA384" s="162">
        <v>2.0053008000000001E-2</v>
      </c>
      <c r="AB384" s="162">
        <v>2.0214369999999999E-2</v>
      </c>
      <c r="AC384" s="162">
        <v>2.0369776999999999E-2</v>
      </c>
      <c r="AD384" s="162">
        <v>2.0519501999999998E-2</v>
      </c>
      <c r="AE384" s="162">
        <v>2.0663801999999998E-2</v>
      </c>
    </row>
    <row r="385" spans="1:31" ht="15" x14ac:dyDescent="0.25">
      <c r="A385" s="170">
        <v>41487</v>
      </c>
      <c r="B385" s="162">
        <v>1.7974270000000001E-2</v>
      </c>
      <c r="C385" s="162">
        <v>1.6620122000000001E-2</v>
      </c>
      <c r="D385" s="162">
        <v>1.6329313000000002E-2</v>
      </c>
      <c r="E385" s="162">
        <v>1.6338374999999999E-2</v>
      </c>
      <c r="F385" s="162">
        <v>1.6468685E-2</v>
      </c>
      <c r="G385" s="162">
        <v>1.66567E-2</v>
      </c>
      <c r="H385" s="162">
        <v>1.6873783999999999E-2</v>
      </c>
      <c r="I385" s="162">
        <v>1.7105142E-2</v>
      </c>
      <c r="J385" s="162">
        <v>1.7342458000000002E-2</v>
      </c>
      <c r="K385" s="162">
        <v>1.7580796999999999E-2</v>
      </c>
      <c r="L385" s="162">
        <v>1.7817136000000001E-2</v>
      </c>
      <c r="M385" s="162">
        <v>1.8049585E-2</v>
      </c>
      <c r="N385" s="162">
        <v>1.8276964E-2</v>
      </c>
      <c r="O385" s="162">
        <v>1.8498543999999999E-2</v>
      </c>
      <c r="P385" s="162">
        <v>1.8713896000000001E-2</v>
      </c>
      <c r="Q385" s="162">
        <v>1.8922792000000001E-2</v>
      </c>
      <c r="R385" s="162">
        <v>1.9125140999999998E-2</v>
      </c>
      <c r="S385" s="162">
        <v>1.9320944999999999E-2</v>
      </c>
      <c r="T385" s="162">
        <v>1.9510273000000002E-2</v>
      </c>
      <c r="U385" s="162">
        <v>1.9693236999999999E-2</v>
      </c>
      <c r="V385" s="162">
        <v>1.9869980999999998E-2</v>
      </c>
      <c r="W385" s="162">
        <v>2.0040669000000001E-2</v>
      </c>
      <c r="X385" s="162">
        <v>2.0205478999999998E-2</v>
      </c>
      <c r="Y385" s="162">
        <v>2.0364597000000002E-2</v>
      </c>
      <c r="Z385" s="162">
        <v>2.0518211000000001E-2</v>
      </c>
      <c r="AA385" s="162">
        <v>2.0666513000000001E-2</v>
      </c>
      <c r="AB385" s="162">
        <v>2.0809691000000002E-2</v>
      </c>
      <c r="AC385" s="162">
        <v>2.0947935000000001E-2</v>
      </c>
      <c r="AD385" s="162">
        <v>2.1081426E-2</v>
      </c>
      <c r="AE385" s="162">
        <v>2.1210346000000001E-2</v>
      </c>
    </row>
    <row r="386" spans="1:31" ht="15" x14ac:dyDescent="0.25">
      <c r="A386" s="169">
        <v>41518</v>
      </c>
      <c r="B386" s="163">
        <v>2.2024229999999999E-2</v>
      </c>
      <c r="C386" s="163">
        <v>1.9087309E-2</v>
      </c>
      <c r="D386" s="163">
        <v>1.8260861999999999E-2</v>
      </c>
      <c r="E386" s="163">
        <v>1.8002905E-2</v>
      </c>
      <c r="F386" s="163">
        <v>1.7968175999999999E-2</v>
      </c>
      <c r="G386" s="163">
        <v>1.8039887000000001E-2</v>
      </c>
      <c r="H386" s="163">
        <v>1.8167750999999999E-2</v>
      </c>
      <c r="I386" s="163">
        <v>1.8326660000000002E-2</v>
      </c>
      <c r="J386" s="163">
        <v>1.8502791000000001E-2</v>
      </c>
      <c r="K386" s="163">
        <v>1.8688006E-2</v>
      </c>
      <c r="L386" s="163">
        <v>1.8877274999999999E-2</v>
      </c>
      <c r="M386" s="163">
        <v>1.9067383E-2</v>
      </c>
      <c r="N386" s="163">
        <v>1.9256229999999999E-2</v>
      </c>
      <c r="O386" s="163">
        <v>1.9442428000000001E-2</v>
      </c>
      <c r="P386" s="163">
        <v>1.9625055999999998E-2</v>
      </c>
      <c r="Q386" s="163">
        <v>1.9803509E-2</v>
      </c>
      <c r="R386" s="163">
        <v>1.9977400999999999E-2</v>
      </c>
      <c r="S386" s="163">
        <v>2.0146501000000001E-2</v>
      </c>
      <c r="T386" s="163">
        <v>2.0310684999999998E-2</v>
      </c>
      <c r="U386" s="163">
        <v>2.0469907999999998E-2</v>
      </c>
      <c r="V386" s="163">
        <v>2.0624179999999999E-2</v>
      </c>
      <c r="W386" s="163">
        <v>2.0773554E-2</v>
      </c>
      <c r="X386" s="163">
        <v>2.091811E-2</v>
      </c>
      <c r="Y386" s="163">
        <v>2.1057948999999999E-2</v>
      </c>
      <c r="Z386" s="163">
        <v>2.1193188000000002E-2</v>
      </c>
      <c r="AA386" s="163">
        <v>2.1323953E-2</v>
      </c>
      <c r="AB386" s="163">
        <v>2.1450375000000001E-2</v>
      </c>
      <c r="AC386" s="163">
        <v>2.1572589999999999E-2</v>
      </c>
      <c r="AD386" s="163">
        <v>2.1690735999999999E-2</v>
      </c>
      <c r="AE386" s="163">
        <v>2.180495E-2</v>
      </c>
    </row>
    <row r="387" spans="1:31" ht="15" x14ac:dyDescent="0.25">
      <c r="A387" s="169">
        <v>41548</v>
      </c>
      <c r="B387" s="163">
        <v>1.5555239E-2</v>
      </c>
      <c r="C387" s="163">
        <v>1.5375873999999999E-2</v>
      </c>
      <c r="D387" s="163">
        <v>1.54752E-2</v>
      </c>
      <c r="E387" s="163">
        <v>1.5671628999999999E-2</v>
      </c>
      <c r="F387" s="163">
        <v>1.5911874999999999E-2</v>
      </c>
      <c r="G387" s="163">
        <v>1.6172784999999999E-2</v>
      </c>
      <c r="H387" s="163">
        <v>1.6442304000000001E-2</v>
      </c>
      <c r="I387" s="163">
        <v>1.6713597E-2</v>
      </c>
      <c r="J387" s="163">
        <v>1.6982619000000001E-2</v>
      </c>
      <c r="K387" s="163">
        <v>1.7246933999999998E-2</v>
      </c>
      <c r="L387" s="163">
        <v>1.7505074999999998E-2</v>
      </c>
      <c r="M387" s="163">
        <v>1.7756179E-2</v>
      </c>
      <c r="N387" s="163">
        <v>1.7999768999999999E-2</v>
      </c>
      <c r="O387" s="163">
        <v>1.8235617999999999E-2</v>
      </c>
      <c r="P387" s="163">
        <v>1.8463666E-2</v>
      </c>
      <c r="Q387" s="163">
        <v>1.8683959E-2</v>
      </c>
      <c r="R387" s="163">
        <v>1.8896619E-2</v>
      </c>
      <c r="S387" s="163">
        <v>1.9101815000000001E-2</v>
      </c>
      <c r="T387" s="163">
        <v>1.9299745E-2</v>
      </c>
      <c r="U387" s="163">
        <v>1.9490629999999998E-2</v>
      </c>
      <c r="V387" s="163">
        <v>1.9674699E-2</v>
      </c>
      <c r="W387" s="163">
        <v>1.9852188E-2</v>
      </c>
      <c r="X387" s="163">
        <v>2.0023334E-2</v>
      </c>
      <c r="Y387" s="163">
        <v>2.0188373999999999E-2</v>
      </c>
      <c r="Z387" s="163">
        <v>2.0347537999999998E-2</v>
      </c>
      <c r="AA387" s="163">
        <v>2.0501056E-2</v>
      </c>
      <c r="AB387" s="163">
        <v>2.0649147E-2</v>
      </c>
      <c r="AC387" s="163">
        <v>2.0792027000000001E-2</v>
      </c>
      <c r="AD387" s="163">
        <v>2.0929903999999999E-2</v>
      </c>
      <c r="AE387" s="163">
        <v>2.1062977E-2</v>
      </c>
    </row>
    <row r="388" spans="1:31" ht="15" x14ac:dyDescent="0.25">
      <c r="A388" s="169">
        <v>41579</v>
      </c>
      <c r="B388" s="163">
        <v>1.4505753999999999E-2</v>
      </c>
      <c r="C388" s="163">
        <v>1.4801659E-2</v>
      </c>
      <c r="D388" s="163">
        <v>1.5090156E-2</v>
      </c>
      <c r="E388" s="163">
        <v>1.5389837999999999E-2</v>
      </c>
      <c r="F388" s="163">
        <v>1.5695147E-2</v>
      </c>
      <c r="G388" s="164">
        <v>1.6000454000000001E-2</v>
      </c>
      <c r="H388" s="163">
        <v>1.6301887000000001E-2</v>
      </c>
      <c r="I388" s="163">
        <v>1.6597002E-2</v>
      </c>
      <c r="J388" s="163">
        <v>1.6884330999999999E-2</v>
      </c>
      <c r="K388" s="163">
        <v>1.7163044999999998E-2</v>
      </c>
      <c r="L388" s="163">
        <v>1.7432731E-2</v>
      </c>
      <c r="M388" s="163">
        <v>1.7693239999999999E-2</v>
      </c>
      <c r="N388" s="163">
        <v>1.7944595000000001E-2</v>
      </c>
      <c r="O388" s="163">
        <v>1.818693E-2</v>
      </c>
      <c r="P388" s="163">
        <v>1.8420447999999999E-2</v>
      </c>
      <c r="Q388" s="163">
        <v>1.8645394999999999E-2</v>
      </c>
      <c r="R388" s="163">
        <v>1.8862044000000001E-2</v>
      </c>
      <c r="S388" s="163">
        <v>1.9070681999999999E-2</v>
      </c>
      <c r="T388" s="163">
        <v>1.92716E-2</v>
      </c>
      <c r="U388" s="163">
        <v>1.9465092E-2</v>
      </c>
      <c r="V388" s="163">
        <v>1.9651445999999999E-2</v>
      </c>
      <c r="W388" s="163">
        <v>1.9830948000000001E-2</v>
      </c>
      <c r="X388" s="163">
        <v>2.0003874000000001E-2</v>
      </c>
      <c r="Y388" s="163">
        <v>2.0170492000000002E-2</v>
      </c>
      <c r="Z388" s="163">
        <v>2.0331062E-2</v>
      </c>
      <c r="AA388" s="163">
        <v>2.0485834000000001E-2</v>
      </c>
      <c r="AB388" s="163">
        <v>2.0635048E-2</v>
      </c>
      <c r="AC388" s="163">
        <v>2.0778937000000001E-2</v>
      </c>
      <c r="AD388" s="163">
        <v>2.0917721E-2</v>
      </c>
      <c r="AE388" s="163">
        <v>2.1051614E-2</v>
      </c>
    </row>
    <row r="389" spans="1:31" ht="15" x14ac:dyDescent="0.25">
      <c r="A389" s="169">
        <v>41609</v>
      </c>
      <c r="B389" s="163">
        <v>1.9240314000000001E-2</v>
      </c>
      <c r="C389" s="163">
        <v>1.7340897000000001E-2</v>
      </c>
      <c r="D389" s="163">
        <v>1.6866235E-2</v>
      </c>
      <c r="E389" s="163">
        <v>1.6784866999999998E-2</v>
      </c>
      <c r="F389" s="163">
        <v>1.6860486000000001E-2</v>
      </c>
      <c r="G389" s="163">
        <v>1.7010971999999999E-2</v>
      </c>
      <c r="H389" s="163">
        <v>1.7200071000000001E-2</v>
      </c>
      <c r="I389" s="163">
        <v>1.7409328000000002E-2</v>
      </c>
      <c r="J389" s="163">
        <v>1.7628461000000002E-2</v>
      </c>
      <c r="K389" s="163">
        <v>1.7851388999999999E-2</v>
      </c>
      <c r="L389" s="162">
        <v>1.8074367000000001E-2</v>
      </c>
      <c r="M389" s="162">
        <v>1.8295031E-2</v>
      </c>
      <c r="N389" s="162">
        <v>1.8511870999999999E-2</v>
      </c>
      <c r="O389" s="162">
        <v>1.8723923999999999E-2</v>
      </c>
      <c r="P389" s="162">
        <v>1.8930588000000002E-2</v>
      </c>
      <c r="Q389" s="162">
        <v>1.9131502000000002E-2</v>
      </c>
      <c r="R389" s="162">
        <v>1.9326473E-2</v>
      </c>
      <c r="S389" s="162">
        <v>1.9515424E-2</v>
      </c>
      <c r="T389" s="162">
        <v>1.9698357E-2</v>
      </c>
      <c r="U389" s="162">
        <v>1.9875331999999999E-2</v>
      </c>
      <c r="V389" s="163">
        <v>2.004645E-2</v>
      </c>
      <c r="W389" s="163">
        <v>2.0211837999999999E-2</v>
      </c>
      <c r="X389" s="163">
        <v>2.0371642999999998E-2</v>
      </c>
      <c r="Y389" s="163">
        <v>2.0526022000000001E-2</v>
      </c>
      <c r="Z389" s="163">
        <v>2.0675143E-2</v>
      </c>
      <c r="AA389" s="163">
        <v>2.0819175999999998E-2</v>
      </c>
      <c r="AB389" s="163">
        <v>2.0958293999999999E-2</v>
      </c>
      <c r="AC389" s="163">
        <v>2.1092667999999998E-2</v>
      </c>
      <c r="AD389" s="163">
        <v>2.1222469000000001E-2</v>
      </c>
      <c r="AE389" s="163">
        <v>2.1347863000000002E-2</v>
      </c>
    </row>
    <row r="390" spans="1:31" ht="15" x14ac:dyDescent="0.25">
      <c r="A390" s="169">
        <v>41640</v>
      </c>
      <c r="B390" s="163">
        <v>1.6382453000000002E-2</v>
      </c>
      <c r="C390" s="163">
        <v>1.6355563E-2</v>
      </c>
      <c r="D390" s="163">
        <v>1.6584503E-2</v>
      </c>
      <c r="E390" s="163">
        <v>1.6864456999999999E-2</v>
      </c>
      <c r="F390" s="163">
        <v>1.7153083999999999E-2</v>
      </c>
      <c r="G390" s="163">
        <v>1.7438127000000001E-2</v>
      </c>
      <c r="H390" s="163">
        <v>1.7715383000000001E-2</v>
      </c>
      <c r="I390" s="163">
        <v>1.7983354E-2</v>
      </c>
      <c r="J390" s="163">
        <v>1.8241586000000001E-2</v>
      </c>
      <c r="K390" s="163">
        <v>1.8490071E-2</v>
      </c>
      <c r="L390" s="162">
        <v>1.8729003000000001E-2</v>
      </c>
      <c r="M390" s="162">
        <v>1.8958666999999998E-2</v>
      </c>
      <c r="N390" s="162">
        <v>1.9179392E-2</v>
      </c>
      <c r="O390" s="162">
        <v>1.9391524E-2</v>
      </c>
      <c r="P390" s="162">
        <v>1.9595410000000001E-2</v>
      </c>
      <c r="Q390" s="162">
        <v>1.9791394E-2</v>
      </c>
      <c r="R390" s="162">
        <v>1.9979812999999999E-2</v>
      </c>
      <c r="S390" s="162">
        <v>2.0160991E-2</v>
      </c>
      <c r="T390" s="162">
        <v>2.0335241E-2</v>
      </c>
      <c r="U390" s="162">
        <v>2.0502867000000001E-2</v>
      </c>
      <c r="V390" s="163">
        <v>2.0664155E-2</v>
      </c>
      <c r="W390" s="163">
        <v>2.0819383E-2</v>
      </c>
      <c r="X390" s="163">
        <v>2.0968813999999999E-2</v>
      </c>
      <c r="Y390" s="163">
        <v>2.1112702000000001E-2</v>
      </c>
      <c r="Z390" s="163">
        <v>2.1251288E-2</v>
      </c>
      <c r="AA390" s="163">
        <v>2.1384800999999998E-2</v>
      </c>
      <c r="AB390" s="163">
        <v>2.1513461000000001E-2</v>
      </c>
      <c r="AC390" s="163">
        <v>2.1637478000000002E-2</v>
      </c>
      <c r="AD390" s="163">
        <v>2.1757050999999999E-2</v>
      </c>
      <c r="AE390" s="163">
        <v>2.1872369999999999E-2</v>
      </c>
    </row>
    <row r="391" spans="1:31" ht="15" x14ac:dyDescent="0.25">
      <c r="A391" s="169">
        <v>41671</v>
      </c>
      <c r="B391" s="162">
        <v>1.5858280999999998E-2</v>
      </c>
      <c r="C391" s="162">
        <v>1.5657335000000001E-2</v>
      </c>
      <c r="D391" s="162">
        <v>1.5807819000000001E-2</v>
      </c>
      <c r="E391" s="162">
        <v>1.6048960000000001E-2</v>
      </c>
      <c r="F391" s="162">
        <v>1.632026E-2</v>
      </c>
      <c r="G391" s="162">
        <v>1.6600812E-2</v>
      </c>
      <c r="H391" s="162">
        <v>1.6881589999999998E-2</v>
      </c>
      <c r="I391" s="162">
        <v>1.7158191E-2</v>
      </c>
      <c r="J391" s="163">
        <v>1.7428336999999999E-2</v>
      </c>
      <c r="K391" s="165">
        <v>1.7690838E-2</v>
      </c>
      <c r="L391" s="162">
        <v>1.7945098999999999E-2</v>
      </c>
      <c r="M391" s="162">
        <v>1.8190874999999999E-2</v>
      </c>
      <c r="N391" s="162">
        <v>1.8428126999999999E-2</v>
      </c>
      <c r="O391" s="162">
        <v>1.8656944000000002E-2</v>
      </c>
      <c r="P391" s="162">
        <v>1.8877495000000001E-2</v>
      </c>
      <c r="Q391" s="162">
        <v>1.9089997000000001E-2</v>
      </c>
      <c r="R391" s="162">
        <v>1.9294696E-2</v>
      </c>
      <c r="S391" s="162">
        <v>1.9491853E-2</v>
      </c>
      <c r="T391" s="162">
        <v>1.9681739E-2</v>
      </c>
      <c r="U391" s="162">
        <v>1.9864626E-2</v>
      </c>
      <c r="V391" s="162">
        <v>2.0040782E-2</v>
      </c>
      <c r="W391" s="162">
        <v>2.0210473999999999E-2</v>
      </c>
      <c r="X391" s="162">
        <v>2.037396E-2</v>
      </c>
      <c r="Y391" s="162">
        <v>2.0531493000000001E-2</v>
      </c>
      <c r="Z391" s="162">
        <v>2.0683315000000001E-2</v>
      </c>
      <c r="AA391" s="162">
        <v>2.0829663000000002E-2</v>
      </c>
      <c r="AB391" s="162">
        <v>2.0970761000000001E-2</v>
      </c>
      <c r="AC391" s="162">
        <v>2.1106829000000001E-2</v>
      </c>
      <c r="AD391" s="162">
        <v>2.1238073999999999E-2</v>
      </c>
      <c r="AE391" s="162">
        <v>2.1364696999999998E-2</v>
      </c>
    </row>
    <row r="392" spans="1:31" ht="15" x14ac:dyDescent="0.25">
      <c r="A392" s="170">
        <v>41699</v>
      </c>
      <c r="B392" s="162">
        <v>1.2194617E-2</v>
      </c>
      <c r="C392" s="162">
        <v>1.3828281E-2</v>
      </c>
      <c r="D392" s="162">
        <v>1.4638481E-2</v>
      </c>
      <c r="E392" s="162">
        <v>1.5214706E-2</v>
      </c>
      <c r="F392" s="162">
        <v>1.5687766999999998E-2</v>
      </c>
      <c r="G392" s="162">
        <v>1.6102203999999998E-2</v>
      </c>
      <c r="H392" s="162">
        <v>1.6477598E-2</v>
      </c>
      <c r="I392" s="162">
        <v>1.6824097999999999E-2</v>
      </c>
      <c r="J392" s="162">
        <v>1.7147619999999999E-2</v>
      </c>
      <c r="K392" s="162">
        <v>1.7451938E-2</v>
      </c>
      <c r="L392" s="162">
        <v>1.7739637999999999E-2</v>
      </c>
      <c r="M392" s="162">
        <v>1.8012604000000002E-2</v>
      </c>
      <c r="N392" s="162">
        <v>1.8272274000000002E-2</v>
      </c>
      <c r="O392" s="162">
        <v>1.8519793E-2</v>
      </c>
      <c r="P392" s="162">
        <v>1.8756101000000001E-2</v>
      </c>
      <c r="Q392" s="162">
        <v>1.8981995000000002E-2</v>
      </c>
      <c r="R392" s="162">
        <v>1.9198160999999998E-2</v>
      </c>
      <c r="S392" s="162">
        <v>1.9405202999999999E-2</v>
      </c>
      <c r="T392" s="162">
        <v>1.9603658999999999E-2</v>
      </c>
      <c r="U392" s="162">
        <v>1.9794015000000002E-2</v>
      </c>
      <c r="V392" s="162">
        <v>1.9976712000000001E-2</v>
      </c>
      <c r="W392" s="162">
        <v>2.0152156000000001E-2</v>
      </c>
      <c r="X392" s="162">
        <v>2.0320721E-2</v>
      </c>
      <c r="Y392" s="162">
        <v>2.0482752999999999E-2</v>
      </c>
      <c r="Z392" s="162">
        <v>2.0638574999999999E-2</v>
      </c>
      <c r="AA392" s="162">
        <v>2.0788488000000001E-2</v>
      </c>
      <c r="AB392" s="162">
        <v>2.0932775000000001E-2</v>
      </c>
      <c r="AC392" s="162">
        <v>2.1071699999999999E-2</v>
      </c>
      <c r="AD392" s="162">
        <v>2.1205512999999999E-2</v>
      </c>
      <c r="AE392" s="162">
        <v>2.1334448999999998E-2</v>
      </c>
    </row>
    <row r="393" spans="1:31" ht="15" x14ac:dyDescent="0.25">
      <c r="A393" s="169">
        <v>41730</v>
      </c>
      <c r="B393" s="163">
        <v>1.6530110000000001E-2</v>
      </c>
      <c r="C393" s="163">
        <v>1.6562364E-2</v>
      </c>
      <c r="D393" s="163">
        <v>1.6821705999999999E-2</v>
      </c>
      <c r="E393" s="163">
        <v>1.7118300999999999E-2</v>
      </c>
      <c r="F393" s="163">
        <v>1.7415577000000002E-2</v>
      </c>
      <c r="G393" s="163">
        <v>1.7704312999999999E-2</v>
      </c>
      <c r="H393" s="163">
        <v>1.7982088E-2</v>
      </c>
      <c r="I393" s="163">
        <v>1.8248509E-2</v>
      </c>
      <c r="J393" s="163">
        <v>1.8503828E-2</v>
      </c>
      <c r="K393" s="163">
        <v>1.8748500000000001E-2</v>
      </c>
      <c r="L393" s="162">
        <v>1.8983031000000001E-2</v>
      </c>
      <c r="M393" s="162">
        <v>1.9207919E-2</v>
      </c>
      <c r="N393" s="162">
        <v>1.9423639999999999E-2</v>
      </c>
      <c r="O393" s="162">
        <v>1.9630643E-2</v>
      </c>
      <c r="P393" s="162">
        <v>1.9829349999999999E-2</v>
      </c>
      <c r="Q393" s="162">
        <v>2.0020158E-2</v>
      </c>
      <c r="R393" s="162">
        <v>2.0203440999999999E-2</v>
      </c>
      <c r="S393" s="162">
        <v>2.0379551999999999E-2</v>
      </c>
      <c r="T393" s="162">
        <v>2.0548824E-2</v>
      </c>
      <c r="U393" s="162">
        <v>2.0711571000000002E-2</v>
      </c>
      <c r="V393" s="163">
        <v>2.0868093000000001E-2</v>
      </c>
      <c r="W393" s="163">
        <v>2.1018671999999999E-2</v>
      </c>
      <c r="X393" s="163">
        <v>2.1163576E-2</v>
      </c>
      <c r="Y393" s="163">
        <v>2.1303059999999999E-2</v>
      </c>
      <c r="Z393" s="163">
        <v>2.1437366999999999E-2</v>
      </c>
      <c r="AA393" s="163">
        <v>2.1566724999999998E-2</v>
      </c>
      <c r="AB393" s="163">
        <v>2.1691353E-2</v>
      </c>
      <c r="AC393" s="163">
        <v>2.1811458999999998E-2</v>
      </c>
      <c r="AD393" s="163">
        <v>2.1927240000000001E-2</v>
      </c>
      <c r="AE393" s="163">
        <v>2.2038884000000002E-2</v>
      </c>
    </row>
    <row r="394" spans="1:31" ht="15" x14ac:dyDescent="0.25">
      <c r="A394" s="169">
        <v>41760</v>
      </c>
      <c r="B394" s="163">
        <v>1.7683899999999999E-2</v>
      </c>
      <c r="C394" s="163">
        <v>1.7065437999999999E-2</v>
      </c>
      <c r="D394" s="163">
        <v>1.7085926000000001E-2</v>
      </c>
      <c r="E394" s="163">
        <v>1.7260597999999999E-2</v>
      </c>
      <c r="F394" s="163">
        <v>1.7485230000000001E-2</v>
      </c>
      <c r="G394" s="163">
        <v>1.7726885000000001E-2</v>
      </c>
      <c r="H394" s="163">
        <v>1.7972532999999999E-2</v>
      </c>
      <c r="I394" s="163">
        <v>1.8216275000000001E-2</v>
      </c>
      <c r="J394" s="163">
        <v>1.8455221000000001E-2</v>
      </c>
      <c r="K394" s="163">
        <v>1.8687901999999999E-2</v>
      </c>
      <c r="L394" s="162">
        <v>1.8913580999999999E-2</v>
      </c>
      <c r="M394" s="162">
        <v>1.9131925000000001E-2</v>
      </c>
      <c r="N394" s="162">
        <v>1.9342832000000001E-2</v>
      </c>
      <c r="O394" s="162">
        <v>1.9546339999999999E-2</v>
      </c>
      <c r="P394" s="162">
        <v>1.9742570000000001E-2</v>
      </c>
      <c r="Q394" s="162">
        <v>1.9931695999999999E-2</v>
      </c>
      <c r="R394" s="162">
        <v>2.0113921999999999E-2</v>
      </c>
      <c r="S394" s="162">
        <v>2.0289471E-2</v>
      </c>
      <c r="T394" s="162">
        <v>2.0458575E-2</v>
      </c>
      <c r="U394" s="162">
        <v>2.0621469999999999E-2</v>
      </c>
      <c r="V394" s="163">
        <v>2.0778391E-2</v>
      </c>
      <c r="W394" s="163">
        <v>2.0929571000000001E-2</v>
      </c>
      <c r="X394" s="163">
        <v>2.1075236000000001E-2</v>
      </c>
      <c r="Y394" s="163">
        <v>2.1215609E-2</v>
      </c>
      <c r="Z394" s="163">
        <v>2.1350904E-2</v>
      </c>
      <c r="AA394" s="163">
        <v>2.1481329E-2</v>
      </c>
      <c r="AB394" s="163">
        <v>2.1607083999999999E-2</v>
      </c>
      <c r="AC394" s="163">
        <v>2.1728362000000001E-2</v>
      </c>
      <c r="AD394" s="163">
        <v>2.1845347000000001E-2</v>
      </c>
      <c r="AE394" s="163">
        <v>2.1958218000000002E-2</v>
      </c>
    </row>
    <row r="395" spans="1:31" ht="15" x14ac:dyDescent="0.25">
      <c r="A395" s="169">
        <v>41791</v>
      </c>
      <c r="B395" s="162">
        <v>1.5265458000000001E-2</v>
      </c>
      <c r="C395" s="162">
        <v>1.572693E-2</v>
      </c>
      <c r="D395" s="162">
        <v>1.6131126999999999E-2</v>
      </c>
      <c r="E395" s="162">
        <v>1.6501051999999999E-2</v>
      </c>
      <c r="F395" s="162">
        <v>1.6845079999999998E-2</v>
      </c>
      <c r="G395" s="162">
        <v>1.7168072999999999E-2</v>
      </c>
      <c r="H395" s="162">
        <v>1.7473210999999999E-2</v>
      </c>
      <c r="I395" s="162">
        <v>1.7762711E-2</v>
      </c>
      <c r="J395" s="163">
        <v>1.8038193000000001E-2</v>
      </c>
      <c r="K395" s="166">
        <v>1.8300901000000001E-2</v>
      </c>
      <c r="L395" s="162">
        <v>1.8551826E-2</v>
      </c>
      <c r="M395" s="162">
        <v>1.8791790999999999E-2</v>
      </c>
      <c r="N395" s="162">
        <v>1.9021495999999999E-2</v>
      </c>
      <c r="O395" s="162">
        <v>1.9241554000000001E-2</v>
      </c>
      <c r="P395" s="162">
        <v>1.9452509E-2</v>
      </c>
      <c r="Q395" s="162">
        <v>1.9654854999999999E-2</v>
      </c>
      <c r="R395" s="162">
        <v>1.9849042000000001E-2</v>
      </c>
      <c r="S395" s="162">
        <v>2.0035483E-2</v>
      </c>
      <c r="T395" s="162">
        <v>2.0214565E-2</v>
      </c>
      <c r="U395" s="162">
        <v>2.0386646000000001E-2</v>
      </c>
      <c r="V395" s="162">
        <v>2.0552061E-2</v>
      </c>
      <c r="W395" s="162">
        <v>2.0711126999999999E-2</v>
      </c>
      <c r="X395" s="162">
        <v>2.086414E-2</v>
      </c>
      <c r="Y395" s="162">
        <v>2.1011379E-2</v>
      </c>
      <c r="Z395" s="162">
        <v>2.1153110999999999E-2</v>
      </c>
      <c r="AA395" s="162">
        <v>2.1289583000000001E-2</v>
      </c>
      <c r="AB395" s="162">
        <v>2.1421033999999999E-2</v>
      </c>
      <c r="AC395" s="162">
        <v>2.1547686999999999E-2</v>
      </c>
      <c r="AD395" s="162">
        <v>2.1669754999999999E-2</v>
      </c>
      <c r="AE395" s="162">
        <v>2.1787441000000001E-2</v>
      </c>
    </row>
    <row r="396" spans="1:31" ht="15" x14ac:dyDescent="0.25">
      <c r="A396" s="170">
        <v>41821</v>
      </c>
      <c r="B396" s="162">
        <v>1.8594910999999999E-2</v>
      </c>
      <c r="C396" s="162">
        <v>1.7538415000000002E-2</v>
      </c>
      <c r="D396" s="162">
        <v>1.7414393E-2</v>
      </c>
      <c r="E396" s="162">
        <v>1.7519962E-2</v>
      </c>
      <c r="F396" s="162">
        <v>1.7704087E-2</v>
      </c>
      <c r="G396" s="162">
        <v>1.7918828000000001E-2</v>
      </c>
      <c r="H396" s="162">
        <v>1.8145035E-2</v>
      </c>
      <c r="I396" s="162">
        <v>1.8373888000000001E-2</v>
      </c>
      <c r="J396" s="162">
        <v>1.8600937000000001E-2</v>
      </c>
      <c r="K396" s="166">
        <v>1.8823807000000001E-2</v>
      </c>
      <c r="L396" s="162">
        <v>1.9041195E-2</v>
      </c>
      <c r="M396" s="162">
        <v>1.9252399E-2</v>
      </c>
      <c r="N396" s="162">
        <v>1.9457061000000001E-2</v>
      </c>
      <c r="O396" s="162">
        <v>1.9655037E-2</v>
      </c>
      <c r="P396" s="162">
        <v>1.9846318000000002E-2</v>
      </c>
      <c r="Q396" s="162">
        <v>2.0030974999999999E-2</v>
      </c>
      <c r="R396" s="162">
        <v>2.0209136999999999E-2</v>
      </c>
      <c r="S396" s="162">
        <v>2.0380967E-2</v>
      </c>
      <c r="T396" s="162">
        <v>2.0546648000000001E-2</v>
      </c>
      <c r="U396" s="162">
        <v>2.0706378000000001E-2</v>
      </c>
      <c r="V396" s="162">
        <v>2.0860360000000001E-2</v>
      </c>
      <c r="W396" s="162">
        <v>2.1008800000000001E-2</v>
      </c>
      <c r="X396" s="162">
        <v>2.1151903999999999E-2</v>
      </c>
      <c r="Y396" s="162">
        <v>2.1289874E-2</v>
      </c>
      <c r="Z396" s="162">
        <v>2.1422910999999999E-2</v>
      </c>
      <c r="AA396" s="162">
        <v>2.1551206999999999E-2</v>
      </c>
      <c r="AB396" s="162">
        <v>2.1674952000000001E-2</v>
      </c>
      <c r="AC396" s="162">
        <v>2.1794326999999999E-2</v>
      </c>
      <c r="AD396" s="162">
        <v>2.1909509000000001E-2</v>
      </c>
      <c r="AE396" s="162">
        <v>2.2020667000000001E-2</v>
      </c>
    </row>
    <row r="397" spans="1:31" ht="15" x14ac:dyDescent="0.25">
      <c r="A397" s="169">
        <v>41852</v>
      </c>
      <c r="B397" s="163">
        <v>1.8065541000000001E-2</v>
      </c>
      <c r="C397" s="163">
        <v>1.7376573999999999E-2</v>
      </c>
      <c r="D397" s="163">
        <v>1.7339218999999999E-2</v>
      </c>
      <c r="E397" s="163">
        <v>1.7471265E-2</v>
      </c>
      <c r="F397" s="163">
        <v>1.766452E-2</v>
      </c>
      <c r="G397" s="163">
        <v>1.7882651999999999E-2</v>
      </c>
      <c r="H397" s="163">
        <v>1.8110253E-2</v>
      </c>
      <c r="I397" s="163">
        <v>1.8339820999999999E-2</v>
      </c>
      <c r="J397" s="163">
        <v>1.8567386000000002E-2</v>
      </c>
      <c r="K397" s="163">
        <v>1.8790741E-2</v>
      </c>
      <c r="L397" s="163">
        <v>1.900864E-2</v>
      </c>
      <c r="M397" s="163">
        <v>1.922039E-2</v>
      </c>
      <c r="N397" s="163">
        <v>1.9425629999999999E-2</v>
      </c>
      <c r="O397" s="163">
        <v>1.9624209E-2</v>
      </c>
      <c r="P397" s="163">
        <v>1.9816106E-2</v>
      </c>
      <c r="Q397" s="163">
        <v>2.0001387999999998E-2</v>
      </c>
      <c r="R397" s="163">
        <v>2.0180177000000001E-2</v>
      </c>
      <c r="S397" s="163">
        <v>2.0352631E-2</v>
      </c>
      <c r="T397" s="163">
        <v>2.0518930000000001E-2</v>
      </c>
      <c r="U397" s="163">
        <v>2.0679269E-2</v>
      </c>
      <c r="V397" s="163">
        <v>2.0833849000000002E-2</v>
      </c>
      <c r="W397" s="163">
        <v>2.0982875000000002E-2</v>
      </c>
      <c r="X397" s="163">
        <v>2.1126552E-2</v>
      </c>
      <c r="Y397" s="163">
        <v>2.1265082000000001E-2</v>
      </c>
      <c r="Z397" s="163">
        <v>2.1398662999999998E-2</v>
      </c>
      <c r="AA397" s="163">
        <v>2.152749E-2</v>
      </c>
      <c r="AB397" s="163">
        <v>2.1651751E-2</v>
      </c>
      <c r="AC397" s="163">
        <v>2.1771628000000001E-2</v>
      </c>
      <c r="AD397" s="163">
        <v>2.1887297E-2</v>
      </c>
      <c r="AE397" s="163">
        <v>2.1998928000000001E-2</v>
      </c>
    </row>
    <row r="398" spans="1:31" ht="15" x14ac:dyDescent="0.25">
      <c r="A398" s="169">
        <v>41883</v>
      </c>
      <c r="B398" s="163">
        <v>2.1150394999999999E-2</v>
      </c>
      <c r="C398" s="163">
        <v>1.8962823E-2</v>
      </c>
      <c r="D398" s="163">
        <v>1.8404389E-2</v>
      </c>
      <c r="E398" s="163">
        <v>1.8277332E-2</v>
      </c>
      <c r="F398" s="163">
        <v>1.8315705000000002E-2</v>
      </c>
      <c r="G398" s="163">
        <v>1.8430655000000001E-2</v>
      </c>
      <c r="H398" s="163">
        <v>1.8584442999999999E-2</v>
      </c>
      <c r="I398" s="163">
        <v>1.8758482999999999E-2</v>
      </c>
      <c r="J398" s="163">
        <v>1.8942682999999998E-2</v>
      </c>
      <c r="K398" s="163">
        <v>1.9131183E-2</v>
      </c>
      <c r="L398" s="163">
        <v>1.9320416E-2</v>
      </c>
      <c r="M398" s="163">
        <v>1.9508147999999999E-2</v>
      </c>
      <c r="N398" s="163">
        <v>1.9692951E-2</v>
      </c>
      <c r="O398" s="163">
        <v>1.9873913E-2</v>
      </c>
      <c r="P398" s="163">
        <v>2.0050453999999999E-2</v>
      </c>
      <c r="Q398" s="163">
        <v>2.0222222000000002E-2</v>
      </c>
      <c r="R398" s="163">
        <v>2.0389019000000001E-2</v>
      </c>
      <c r="S398" s="163">
        <v>2.0550751999999999E-2</v>
      </c>
      <c r="T398" s="163">
        <v>2.0707407000000001E-2</v>
      </c>
      <c r="U398" s="163">
        <v>2.0859017000000001E-2</v>
      </c>
      <c r="V398" s="163">
        <v>2.1005658E-2</v>
      </c>
      <c r="W398" s="163">
        <v>2.1147428999999999E-2</v>
      </c>
      <c r="X398" s="163">
        <v>2.1284448000000001E-2</v>
      </c>
      <c r="Y398" s="163">
        <v>2.1416844000000001E-2</v>
      </c>
      <c r="Z398" s="163">
        <v>2.1544754999999999E-2</v>
      </c>
      <c r="AA398" s="163">
        <v>2.1668323E-2</v>
      </c>
      <c r="AB398" s="163">
        <v>2.1787692000000001E-2</v>
      </c>
      <c r="AC398" s="163">
        <v>2.1903006999999999E-2</v>
      </c>
      <c r="AD398" s="163">
        <v>2.2014411000000001E-2</v>
      </c>
      <c r="AE398" s="163">
        <v>2.2122044E-2</v>
      </c>
    </row>
    <row r="399" spans="1:31" ht="15" x14ac:dyDescent="0.25">
      <c r="A399" s="170">
        <v>41913</v>
      </c>
      <c r="B399" s="162">
        <v>1.6022445E-2</v>
      </c>
      <c r="C399" s="162">
        <v>1.6372688E-2</v>
      </c>
      <c r="D399" s="162">
        <v>1.6721040999999999E-2</v>
      </c>
      <c r="E399" s="162">
        <v>1.7052972999999999E-2</v>
      </c>
      <c r="F399" s="162">
        <v>1.7367613E-2</v>
      </c>
      <c r="G399" s="162">
        <v>1.7666272E-2</v>
      </c>
      <c r="H399" s="162">
        <v>1.7950403E-2</v>
      </c>
      <c r="I399" s="162">
        <v>1.8221254999999999E-2</v>
      </c>
      <c r="J399" s="162">
        <v>1.8479865000000002E-2</v>
      </c>
      <c r="K399" s="162">
        <v>1.8727095999999999E-2</v>
      </c>
      <c r="L399" s="162">
        <v>1.8963681999999999E-2</v>
      </c>
      <c r="M399" s="162">
        <v>1.9190263999999999E-2</v>
      </c>
      <c r="N399" s="162">
        <v>1.9407405999999999E-2</v>
      </c>
      <c r="O399" s="162">
        <v>1.9615621E-2</v>
      </c>
      <c r="P399" s="162">
        <v>1.9815374E-2</v>
      </c>
      <c r="Q399" s="162">
        <v>2.0007094E-2</v>
      </c>
      <c r="R399" s="162">
        <v>2.0191179E-2</v>
      </c>
      <c r="S399" s="162">
        <v>2.0368001E-2</v>
      </c>
      <c r="T399" s="162">
        <v>2.0537906000000002E-2</v>
      </c>
      <c r="U399" s="162">
        <v>2.0701221999999998E-2</v>
      </c>
      <c r="V399" s="162">
        <v>2.0858257000000002E-2</v>
      </c>
      <c r="W399" s="162">
        <v>2.1009302000000001E-2</v>
      </c>
      <c r="X399" s="162">
        <v>2.1154630000000001E-2</v>
      </c>
      <c r="Y399" s="162">
        <v>2.1294502E-2</v>
      </c>
      <c r="Z399" s="162">
        <v>2.1429164000000001E-2</v>
      </c>
      <c r="AA399" s="162">
        <v>2.1558849000000001E-2</v>
      </c>
      <c r="AB399" s="162">
        <v>2.168378E-2</v>
      </c>
      <c r="AC399" s="162">
        <v>2.1804166E-2</v>
      </c>
      <c r="AD399" s="162">
        <v>2.1920207000000001E-2</v>
      </c>
      <c r="AE399" s="162">
        <v>2.2032092999999999E-2</v>
      </c>
    </row>
    <row r="400" spans="1:31" ht="15" x14ac:dyDescent="0.25">
      <c r="A400" s="170">
        <v>41944</v>
      </c>
      <c r="B400" s="162">
        <v>1.3211550000000001E-2</v>
      </c>
      <c r="C400" s="162">
        <v>1.4820998E-2</v>
      </c>
      <c r="D400" s="162">
        <v>1.5581841000000001E-2</v>
      </c>
      <c r="E400" s="162">
        <v>1.6111367000000001E-2</v>
      </c>
      <c r="F400" s="162">
        <v>1.6543210999999999E-2</v>
      </c>
      <c r="G400" s="162">
        <v>1.69213E-2</v>
      </c>
      <c r="H400" s="162">
        <v>1.7264242999999999E-2</v>
      </c>
      <c r="I400" s="162">
        <v>1.7581374E-2</v>
      </c>
      <c r="J400" s="162">
        <v>1.7877996E-2</v>
      </c>
      <c r="K400" s="162">
        <v>1.8157436999999998E-2</v>
      </c>
      <c r="L400" s="162">
        <v>1.8421953000000001E-2</v>
      </c>
      <c r="M400" s="162">
        <v>1.8673184999999998E-2</v>
      </c>
      <c r="N400" s="162">
        <v>1.8912385E-2</v>
      </c>
      <c r="O400" s="162">
        <v>1.9140553000000001E-2</v>
      </c>
      <c r="P400" s="162">
        <v>1.9358515E-2</v>
      </c>
      <c r="Q400" s="162">
        <v>1.9566974000000001E-2</v>
      </c>
      <c r="R400" s="162">
        <v>1.9766539E-2</v>
      </c>
      <c r="S400" s="162">
        <v>1.9957749E-2</v>
      </c>
      <c r="T400" s="162">
        <v>2.0141085999999999E-2</v>
      </c>
      <c r="U400" s="162">
        <v>2.0316985999999999E-2</v>
      </c>
      <c r="V400" s="162">
        <v>2.0485849E-2</v>
      </c>
      <c r="W400" s="162">
        <v>2.0648039999999999E-2</v>
      </c>
      <c r="X400" s="162">
        <v>2.0803899000000001E-2</v>
      </c>
      <c r="Y400" s="162">
        <v>2.0953742000000001E-2</v>
      </c>
      <c r="Z400" s="162">
        <v>2.1097861999999998E-2</v>
      </c>
      <c r="AA400" s="162">
        <v>2.1236535000000001E-2</v>
      </c>
      <c r="AB400" s="162">
        <v>2.1370018000000001E-2</v>
      </c>
      <c r="AC400" s="162">
        <v>2.1498554999999999E-2</v>
      </c>
      <c r="AD400" s="162">
        <v>2.1622373E-2</v>
      </c>
      <c r="AE400" s="162">
        <v>2.1741687999999999E-2</v>
      </c>
    </row>
    <row r="401" spans="1:31" ht="15" x14ac:dyDescent="0.25">
      <c r="A401" s="169">
        <v>41974</v>
      </c>
      <c r="B401" s="163">
        <v>2.1860996000000001E-2</v>
      </c>
      <c r="C401" s="163">
        <v>1.9005034000000001E-2</v>
      </c>
      <c r="D401" s="163">
        <v>1.8164940000000001E-2</v>
      </c>
      <c r="E401" s="163">
        <v>1.7885031999999999E-2</v>
      </c>
      <c r="F401" s="163">
        <v>1.7832412999999998E-2</v>
      </c>
      <c r="G401" s="163">
        <v>1.7891376000000001E-2</v>
      </c>
      <c r="H401" s="163">
        <v>1.8010737999999998E-2</v>
      </c>
      <c r="I401" s="163">
        <v>1.8164329999999999E-2</v>
      </c>
      <c r="J401" s="163">
        <v>1.8337471000000001E-2</v>
      </c>
      <c r="K401" s="163">
        <v>1.8521375E-2</v>
      </c>
      <c r="L401" s="163">
        <v>1.8710549E-2</v>
      </c>
      <c r="M401" s="163">
        <v>1.8901444E-2</v>
      </c>
      <c r="N401" s="163">
        <v>1.9091718000000001E-2</v>
      </c>
      <c r="O401" s="163">
        <v>1.9279805000000001E-2</v>
      </c>
      <c r="P401" s="163">
        <v>1.9464656E-2</v>
      </c>
      <c r="Q401" s="163">
        <v>1.9645569000000002E-2</v>
      </c>
      <c r="R401" s="163">
        <v>1.9822086999999999E-2</v>
      </c>
      <c r="S401" s="163">
        <v>1.9993922000000001E-2</v>
      </c>
      <c r="T401" s="163">
        <v>2.0160911E-2</v>
      </c>
      <c r="U401" s="163">
        <v>2.0322975E-2</v>
      </c>
      <c r="V401" s="163">
        <v>2.0480101000000001E-2</v>
      </c>
      <c r="W401" s="163">
        <v>2.0632322000000002E-2</v>
      </c>
      <c r="X401" s="163">
        <v>2.0779704E-2</v>
      </c>
      <c r="Y401" s="163">
        <v>2.0922337999999999E-2</v>
      </c>
      <c r="Z401" s="163">
        <v>2.1060328999999999E-2</v>
      </c>
      <c r="AA401" s="163">
        <v>2.1193798999999999E-2</v>
      </c>
      <c r="AB401" s="163">
        <v>2.1322873999999999E-2</v>
      </c>
      <c r="AC401" s="163">
        <v>2.1447687E-2</v>
      </c>
      <c r="AD401" s="163">
        <v>2.1568370999999999E-2</v>
      </c>
      <c r="AE401" s="163">
        <v>2.1685065E-2</v>
      </c>
    </row>
    <row r="402" spans="1:31" ht="15" x14ac:dyDescent="0.25">
      <c r="A402" s="170">
        <v>42005</v>
      </c>
      <c r="B402" s="162">
        <v>9.1604111999999994E-3</v>
      </c>
      <c r="C402" s="162">
        <v>1.2512601E-2</v>
      </c>
      <c r="D402" s="162">
        <v>1.3765776E-2</v>
      </c>
      <c r="E402" s="162">
        <v>1.4502472000000001E-2</v>
      </c>
      <c r="F402" s="162">
        <v>1.5049432E-2</v>
      </c>
      <c r="G402" s="162">
        <v>1.5505919E-2</v>
      </c>
      <c r="H402" s="162">
        <v>1.5910085000000001E-2</v>
      </c>
      <c r="I402" s="162">
        <v>1.6279163999999999E-2</v>
      </c>
      <c r="J402" s="162">
        <v>1.6622010999999999E-2</v>
      </c>
      <c r="K402" s="162">
        <v>1.6943704E-2</v>
      </c>
      <c r="L402" s="162">
        <v>1.7247452999999999E-2</v>
      </c>
      <c r="M402" s="162">
        <v>1.7535459999999999E-2</v>
      </c>
      <c r="N402" s="162">
        <v>1.7809341999999999E-2</v>
      </c>
      <c r="O402" s="162">
        <v>1.8070355999999999E-2</v>
      </c>
      <c r="P402" s="162">
        <v>1.8319517E-2</v>
      </c>
      <c r="Q402" s="162">
        <v>1.8557677000000002E-2</v>
      </c>
      <c r="R402" s="162">
        <v>1.8785567E-2</v>
      </c>
      <c r="S402" s="162">
        <v>1.9003829E-2</v>
      </c>
      <c r="T402" s="162">
        <v>1.9213033000000001E-2</v>
      </c>
      <c r="U402" s="162">
        <v>1.9413691E-2</v>
      </c>
      <c r="V402" s="162">
        <v>1.9606272000000001E-2</v>
      </c>
      <c r="W402" s="162">
        <v>1.9791203E-2</v>
      </c>
      <c r="X402" s="162">
        <v>1.9968878999999998E-2</v>
      </c>
      <c r="Y402" s="162">
        <v>2.0139667E-2</v>
      </c>
      <c r="Z402" s="162">
        <v>2.0303907E-2</v>
      </c>
      <c r="AA402" s="162">
        <v>2.0461916E-2</v>
      </c>
      <c r="AB402" s="162">
        <v>2.0613994E-2</v>
      </c>
      <c r="AC402" s="162">
        <v>2.0760417999999999E-2</v>
      </c>
      <c r="AD402" s="162">
        <v>2.0901454E-2</v>
      </c>
      <c r="AE402" s="162">
        <v>2.1037348000000001E-2</v>
      </c>
    </row>
    <row r="403" spans="1:31" ht="15" x14ac:dyDescent="0.25">
      <c r="A403" s="170">
        <v>42036</v>
      </c>
      <c r="B403" s="162">
        <v>3.8334205999999999E-3</v>
      </c>
      <c r="C403" s="162">
        <v>9.0803706000000001E-3</v>
      </c>
      <c r="D403" s="162">
        <v>1.1013767000000001E-2</v>
      </c>
      <c r="E403" s="162">
        <v>1.2107260999999999E-2</v>
      </c>
      <c r="F403" s="162">
        <v>1.2882705E-2</v>
      </c>
      <c r="G403" s="162">
        <v>1.3503774E-2</v>
      </c>
      <c r="H403" s="162">
        <v>1.4035788E-2</v>
      </c>
      <c r="I403" s="162">
        <v>1.4509387E-2</v>
      </c>
      <c r="J403" s="162">
        <v>1.4940803000000001E-2</v>
      </c>
      <c r="K403" s="162">
        <v>1.5339525999999999E-2</v>
      </c>
      <c r="L403" s="162">
        <v>1.5711573E-2</v>
      </c>
      <c r="M403" s="162">
        <v>1.606103E-2</v>
      </c>
      <c r="N403" s="162">
        <v>1.6390831000000002E-2</v>
      </c>
      <c r="O403" s="162">
        <v>1.6703187000000001E-2</v>
      </c>
      <c r="P403" s="162">
        <v>1.6999825999999999E-2</v>
      </c>
      <c r="Q403" s="162">
        <v>1.7282147000000001E-2</v>
      </c>
      <c r="R403" s="162">
        <v>1.7551309000000001E-2</v>
      </c>
      <c r="S403" s="162">
        <v>1.7808296000000001E-2</v>
      </c>
      <c r="T403" s="162">
        <v>1.8053955E-2</v>
      </c>
      <c r="U403" s="162">
        <v>1.8289032E-2</v>
      </c>
      <c r="V403" s="162">
        <v>1.8514185999999998E-2</v>
      </c>
      <c r="W403" s="162">
        <v>1.8730011000000001E-2</v>
      </c>
      <c r="X403" s="162">
        <v>1.8937041000000002E-2</v>
      </c>
      <c r="Y403" s="162">
        <v>1.9135764E-2</v>
      </c>
      <c r="Z403" s="162">
        <v>1.9326629000000001E-2</v>
      </c>
      <c r="AA403" s="162">
        <v>1.9510047999999999E-2</v>
      </c>
      <c r="AB403" s="162">
        <v>1.9686401999999999E-2</v>
      </c>
      <c r="AC403" s="162">
        <v>1.9856047000000002E-2</v>
      </c>
      <c r="AD403" s="162">
        <v>2.0019313E-2</v>
      </c>
      <c r="AE403" s="162">
        <v>2.0176508999999999E-2</v>
      </c>
    </row>
    <row r="404" spans="1:31" ht="15" x14ac:dyDescent="0.25">
      <c r="A404" s="170">
        <v>42064</v>
      </c>
      <c r="B404" s="162">
        <v>7.9843855999999994E-3</v>
      </c>
      <c r="C404" s="162">
        <v>1.1905723E-2</v>
      </c>
      <c r="D404" s="162">
        <v>1.3418806E-2</v>
      </c>
      <c r="E404" s="162">
        <v>1.4307231E-2</v>
      </c>
      <c r="F404" s="162">
        <v>1.4951956000000001E-2</v>
      </c>
      <c r="G404" s="162">
        <v>1.5474798999999999E-2</v>
      </c>
      <c r="H404" s="162">
        <v>1.5925514000000002E-2</v>
      </c>
      <c r="I404" s="162">
        <v>1.6328004E-2</v>
      </c>
      <c r="J404" s="162">
        <v>1.6695219000000001E-2</v>
      </c>
      <c r="K404" s="162">
        <v>1.7034872999999999E-2</v>
      </c>
      <c r="L404" s="162">
        <v>1.7351932E-2</v>
      </c>
      <c r="M404" s="162">
        <v>1.7649805000000001E-2</v>
      </c>
      <c r="N404" s="162">
        <v>1.7930958E-2</v>
      </c>
      <c r="O404" s="162">
        <v>1.8197258000000001E-2</v>
      </c>
      <c r="P404" s="162">
        <v>1.8450171000000001E-2</v>
      </c>
      <c r="Q404" s="162">
        <v>1.8690885000000001E-2</v>
      </c>
      <c r="R404" s="162">
        <v>1.8920383999999998E-2</v>
      </c>
      <c r="S404" s="162">
        <v>1.9139506000000001E-2</v>
      </c>
      <c r="T404" s="162">
        <v>1.9348972999999998E-2</v>
      </c>
      <c r="U404" s="162">
        <v>1.9549418999999998E-2</v>
      </c>
      <c r="V404" s="162">
        <v>1.9741406999999999E-2</v>
      </c>
      <c r="W404" s="162">
        <v>1.9925440999999999E-2</v>
      </c>
      <c r="X404" s="162">
        <v>2.0101977E-2</v>
      </c>
      <c r="Y404" s="162">
        <v>2.0271431999999999E-2</v>
      </c>
      <c r="Z404" s="162">
        <v>2.0434186999999999E-2</v>
      </c>
      <c r="AA404" s="162">
        <v>2.0590593000000001E-2</v>
      </c>
      <c r="AB404" s="162">
        <v>2.0740976000000001E-2</v>
      </c>
      <c r="AC404" s="162">
        <v>2.0885638000000002E-2</v>
      </c>
      <c r="AD404" s="162">
        <v>2.1024860999999999E-2</v>
      </c>
      <c r="AE404" s="162">
        <v>2.1158909E-2</v>
      </c>
    </row>
    <row r="405" spans="1:31" ht="15" x14ac:dyDescent="0.25">
      <c r="A405" s="170">
        <v>42095</v>
      </c>
      <c r="B405" s="162">
        <v>1.5899930999999999E-2</v>
      </c>
      <c r="C405" s="162">
        <v>1.5536332999999999E-2</v>
      </c>
      <c r="D405" s="162">
        <v>1.5534127999999999E-2</v>
      </c>
      <c r="E405" s="162">
        <v>1.5666751E-2</v>
      </c>
      <c r="F405" s="162">
        <v>1.5864911999999998E-2</v>
      </c>
      <c r="G405" s="162">
        <v>1.6097356E-2</v>
      </c>
      <c r="H405" s="162">
        <v>1.6347337999999999E-2</v>
      </c>
      <c r="I405" s="162">
        <v>1.6605137999999998E-2</v>
      </c>
      <c r="J405" s="162">
        <v>1.6864862000000001E-2</v>
      </c>
      <c r="K405" s="162">
        <v>1.7122854E-2</v>
      </c>
      <c r="L405" s="162">
        <v>1.7376820000000001E-2</v>
      </c>
      <c r="M405" s="162">
        <v>1.7625326E-2</v>
      </c>
      <c r="N405" s="162">
        <v>1.786749E-2</v>
      </c>
      <c r="O405" s="162">
        <v>1.8102793999999998E-2</v>
      </c>
      <c r="P405" s="162">
        <v>1.8330961999999999E-2</v>
      </c>
      <c r="Q405" s="162">
        <v>1.8551884000000001E-2</v>
      </c>
      <c r="R405" s="162">
        <v>1.8765559000000001E-2</v>
      </c>
      <c r="S405" s="162">
        <v>1.8972064E-2</v>
      </c>
      <c r="T405" s="162">
        <v>1.9171528E-2</v>
      </c>
      <c r="U405" s="162">
        <v>1.9364114000000002E-2</v>
      </c>
      <c r="V405" s="162">
        <v>1.9550009E-2</v>
      </c>
      <c r="W405" s="162">
        <v>1.9729415E-2</v>
      </c>
      <c r="X405" s="162">
        <v>1.9902540999999999E-2</v>
      </c>
      <c r="Y405" s="162">
        <v>2.0069600999999999E-2</v>
      </c>
      <c r="Z405" s="162">
        <v>2.0230808999999999E-2</v>
      </c>
      <c r="AA405" s="162">
        <v>2.0386379E-2</v>
      </c>
      <c r="AB405" s="162">
        <v>2.0536520999999999E-2</v>
      </c>
      <c r="AC405" s="162">
        <v>2.0681440999999998E-2</v>
      </c>
      <c r="AD405" s="162">
        <v>2.0821339000000001E-2</v>
      </c>
      <c r="AE405" s="162">
        <v>2.0956410000000002E-2</v>
      </c>
    </row>
    <row r="406" spans="1:31" ht="15" x14ac:dyDescent="0.25">
      <c r="A406" s="170">
        <v>42125</v>
      </c>
      <c r="B406" s="162">
        <v>1.7028273999999999E-2</v>
      </c>
      <c r="C406" s="162">
        <v>1.6479846999999999E-2</v>
      </c>
      <c r="D406" s="162">
        <v>1.6445705000000001E-2</v>
      </c>
      <c r="E406" s="162">
        <v>1.6568481999999999E-2</v>
      </c>
      <c r="F406" s="162">
        <v>1.6757721999999999E-2</v>
      </c>
      <c r="G406" s="162">
        <v>1.6978573E-2</v>
      </c>
      <c r="H406" s="162">
        <v>1.7214292999999999E-2</v>
      </c>
      <c r="I406" s="162">
        <v>1.7455842999999999E-2</v>
      </c>
      <c r="J406" s="162">
        <v>1.7698008000000001E-2</v>
      </c>
      <c r="K406" s="167">
        <v>1.7937669999999999E-2</v>
      </c>
      <c r="L406" s="162">
        <v>1.817293E-2</v>
      </c>
      <c r="M406" s="162">
        <v>1.8402634000000001E-2</v>
      </c>
      <c r="N406" s="162">
        <v>1.8626098000000001E-2</v>
      </c>
      <c r="O406" s="162">
        <v>1.8842940999999998E-2</v>
      </c>
      <c r="P406" s="162">
        <v>1.9052981E-2</v>
      </c>
      <c r="Q406" s="162">
        <v>1.9256170999999999E-2</v>
      </c>
      <c r="R406" s="162">
        <v>1.9452552000000001E-2</v>
      </c>
      <c r="S406" s="162">
        <v>1.9642228000000001E-2</v>
      </c>
      <c r="T406" s="162">
        <v>1.9825341E-2</v>
      </c>
      <c r="U406" s="162">
        <v>2.0002063E-2</v>
      </c>
      <c r="V406" s="162">
        <v>2.0172579999999999E-2</v>
      </c>
      <c r="W406" s="162">
        <v>2.0337089999999999E-2</v>
      </c>
      <c r="X406" s="162">
        <v>2.0495795000000001E-2</v>
      </c>
      <c r="Y406" s="162">
        <v>2.0648901000000001E-2</v>
      </c>
      <c r="Z406" s="162">
        <v>2.0796611E-2</v>
      </c>
      <c r="AA406" s="162">
        <v>2.0939125999999999E-2</v>
      </c>
      <c r="AB406" s="162">
        <v>2.1076643999999999E-2</v>
      </c>
      <c r="AC406" s="162">
        <v>2.1209357000000002E-2</v>
      </c>
      <c r="AD406" s="162">
        <v>2.1337452999999999E-2</v>
      </c>
      <c r="AE406" s="162">
        <v>2.1461113E-2</v>
      </c>
    </row>
    <row r="407" spans="1:31" x14ac:dyDescent="0.35">
      <c r="A407" s="170">
        <v>42156</v>
      </c>
      <c r="B407" s="162">
        <v>1.7750545999999999E-2</v>
      </c>
      <c r="C407" s="162">
        <v>1.6951141999999999E-2</v>
      </c>
      <c r="D407" s="162">
        <v>1.6847785000000001E-2</v>
      </c>
      <c r="E407" s="162">
        <v>1.6941127E-2</v>
      </c>
      <c r="F407" s="162">
        <v>1.7112977000000001E-2</v>
      </c>
      <c r="G407" s="162">
        <v>1.7320866000000001E-2</v>
      </c>
      <c r="H407" s="162">
        <v>1.7545531999999999E-2</v>
      </c>
      <c r="I407" s="162">
        <v>1.7777006000000001E-2</v>
      </c>
      <c r="J407" s="162">
        <v>1.8009705000000001E-2</v>
      </c>
      <c r="K407" s="162">
        <v>1.8240355999999999E-2</v>
      </c>
      <c r="L407" s="162">
        <v>1.8466988E-2</v>
      </c>
      <c r="M407" s="162">
        <v>1.8688410999999999E-2</v>
      </c>
      <c r="N407" s="162">
        <v>1.8903916999999999E-2</v>
      </c>
      <c r="O407" s="162">
        <v>1.9113109E-2</v>
      </c>
      <c r="P407" s="162">
        <v>1.9315793000000001E-2</v>
      </c>
      <c r="Q407" s="162">
        <v>1.9511908000000001E-2</v>
      </c>
      <c r="R407" s="162">
        <v>1.9701483999999998E-2</v>
      </c>
      <c r="S407" s="162">
        <v>1.9884613999999998E-2</v>
      </c>
      <c r="T407" s="162">
        <v>2.0061430000000002E-2</v>
      </c>
      <c r="U407" s="162">
        <v>2.0232091000000001E-2</v>
      </c>
      <c r="V407" s="162">
        <v>2.0396773999999999E-2</v>
      </c>
      <c r="W407" s="162">
        <v>2.0555668999999999E-2</v>
      </c>
      <c r="X407" s="162">
        <v>2.0708967000000002E-2</v>
      </c>
      <c r="Y407" s="162">
        <v>2.0856864999999999E-2</v>
      </c>
      <c r="Z407" s="162">
        <v>2.0999559000000001E-2</v>
      </c>
      <c r="AA407" s="162">
        <v>2.1137241000000001E-2</v>
      </c>
      <c r="AB407" s="162">
        <v>2.12701E-2</v>
      </c>
      <c r="AC407" s="162">
        <v>2.1398323E-2</v>
      </c>
      <c r="AD407" s="162">
        <v>2.1522088000000002E-2</v>
      </c>
      <c r="AE407" s="162">
        <v>2.1641570999999998E-2</v>
      </c>
    </row>
    <row r="408" spans="1:31" x14ac:dyDescent="0.35">
      <c r="A408" s="170">
        <v>42186</v>
      </c>
      <c r="B408" s="162">
        <v>1.8011250999999999E-2</v>
      </c>
      <c r="C408" s="162">
        <v>1.7368344000000001E-2</v>
      </c>
      <c r="D408" s="162">
        <v>1.7350790000000001E-2</v>
      </c>
      <c r="E408" s="162">
        <v>1.7493745000000002E-2</v>
      </c>
      <c r="F408" s="162">
        <v>1.7693587E-2</v>
      </c>
      <c r="G408" s="162">
        <v>1.7915839999999999E-2</v>
      </c>
      <c r="H408" s="162">
        <v>1.8146033999999998E-2</v>
      </c>
      <c r="I408" s="162">
        <v>1.8377200999999999E-2</v>
      </c>
      <c r="J408" s="162">
        <v>1.8605693E-2</v>
      </c>
      <c r="K408" s="162">
        <v>1.8829511E-2</v>
      </c>
      <c r="L408" s="162">
        <v>1.9047545999999999E-2</v>
      </c>
      <c r="M408" s="162">
        <v>1.9259196999999999E-2</v>
      </c>
      <c r="N408" s="162">
        <v>1.9464169E-2</v>
      </c>
      <c r="O408" s="162">
        <v>1.9662358000000001E-2</v>
      </c>
      <c r="P408" s="162">
        <v>1.9853776E-2</v>
      </c>
      <c r="Q408" s="162">
        <v>2.0038515999999999E-2</v>
      </c>
      <c r="R408" s="162">
        <v>2.0216716999999999E-2</v>
      </c>
      <c r="S408" s="162">
        <v>2.0388552000000001E-2</v>
      </c>
      <c r="T408" s="162">
        <v>2.0554211999999999E-2</v>
      </c>
      <c r="U408" s="162">
        <v>2.0713899000000001E-2</v>
      </c>
      <c r="V408" s="162">
        <v>2.0867822000000001E-2</v>
      </c>
      <c r="W408" s="162">
        <v>2.1016191E-2</v>
      </c>
      <c r="X408" s="162">
        <v>2.1159213E-2</v>
      </c>
      <c r="Y408" s="162">
        <v>2.1297093999999999E-2</v>
      </c>
      <c r="Z408" s="162">
        <v>2.1430035E-2</v>
      </c>
      <c r="AA408" s="162">
        <v>2.1558231000000001E-2</v>
      </c>
      <c r="AB408" s="162">
        <v>2.1681872000000001E-2</v>
      </c>
      <c r="AC408" s="162">
        <v>2.1801141999999999E-2</v>
      </c>
      <c r="AD408" s="162">
        <v>2.1916215999999999E-2</v>
      </c>
      <c r="AE408" s="162">
        <v>2.2027267E-2</v>
      </c>
    </row>
    <row r="409" spans="1:31" x14ac:dyDescent="0.35">
      <c r="A409" s="170">
        <v>42217</v>
      </c>
      <c r="B409" s="162">
        <v>1.7247986E-2</v>
      </c>
      <c r="C409" s="162">
        <v>1.6649923000000001E-2</v>
      </c>
      <c r="D409" s="162">
        <v>1.6633293E-2</v>
      </c>
      <c r="E409" s="162">
        <v>1.6776484000000001E-2</v>
      </c>
      <c r="F409" s="162">
        <v>1.6980815999999999E-2</v>
      </c>
      <c r="G409" s="162">
        <v>1.7211403E-2</v>
      </c>
      <c r="H409" s="162">
        <v>1.7452695000000001E-2</v>
      </c>
      <c r="I409" s="162">
        <v>1.7696785E-2</v>
      </c>
      <c r="J409" s="162">
        <v>1.7939331999999999E-2</v>
      </c>
      <c r="K409" s="165">
        <v>1.8177849999999999E-2</v>
      </c>
      <c r="L409" s="162">
        <v>1.8410890999999999E-2</v>
      </c>
      <c r="M409" s="162">
        <v>1.8637621E-2</v>
      </c>
      <c r="N409" s="162">
        <v>1.8857585E-2</v>
      </c>
      <c r="O409" s="162">
        <v>1.9070568E-2</v>
      </c>
      <c r="P409" s="162">
        <v>1.9276509000000001E-2</v>
      </c>
      <c r="Q409" s="162">
        <v>1.9475448999999999E-2</v>
      </c>
      <c r="R409" s="162">
        <v>1.9667496999999999E-2</v>
      </c>
      <c r="S409" s="162">
        <v>1.9852804000000002E-2</v>
      </c>
      <c r="T409" s="162">
        <v>2.0031548999999999E-2</v>
      </c>
      <c r="U409" s="162">
        <v>2.0203932000000001E-2</v>
      </c>
      <c r="V409" s="162">
        <v>2.0370159999999998E-2</v>
      </c>
      <c r="W409" s="162">
        <v>2.0530445000000001E-2</v>
      </c>
      <c r="X409" s="162">
        <v>2.0685003E-2</v>
      </c>
      <c r="Y409" s="162">
        <v>2.0834044999999999E-2</v>
      </c>
      <c r="Z409" s="162">
        <v>2.0977783E-2</v>
      </c>
      <c r="AA409" s="162">
        <v>2.111642E-2</v>
      </c>
      <c r="AB409" s="162">
        <v>2.1250156999999999E-2</v>
      </c>
      <c r="AC409" s="162">
        <v>2.1379187000000001E-2</v>
      </c>
      <c r="AD409" s="162">
        <v>2.1503699000000001E-2</v>
      </c>
      <c r="AE409" s="162">
        <v>2.1623874000000001E-2</v>
      </c>
    </row>
    <row r="410" spans="1:31" x14ac:dyDescent="0.35">
      <c r="A410" s="170">
        <v>42248</v>
      </c>
      <c r="B410" s="162">
        <v>1.9283558251490161E-2</v>
      </c>
      <c r="C410" s="162">
        <v>1.7711120247138726E-2</v>
      </c>
      <c r="D410" s="162">
        <v>1.7344796217252514E-2</v>
      </c>
      <c r="E410" s="162">
        <v>1.7309928480339729E-2</v>
      </c>
      <c r="F410" s="162">
        <v>1.740631982715014E-2</v>
      </c>
      <c r="G410" s="162">
        <v>1.7564537882370029E-2</v>
      </c>
      <c r="H410" s="162">
        <v>1.775400765721254E-2</v>
      </c>
      <c r="I410" s="162">
        <v>1.7959213941174453E-2</v>
      </c>
      <c r="J410" s="162">
        <v>1.8171544769562505E-2</v>
      </c>
      <c r="K410" s="162">
        <v>1.8385930366770515E-2</v>
      </c>
      <c r="L410" s="162">
        <v>1.8599269935974442E-2</v>
      </c>
      <c r="M410" s="162">
        <v>1.8809623953400162E-2</v>
      </c>
      <c r="N410" s="162">
        <v>1.9015769509344079E-2</v>
      </c>
      <c r="O410" s="162">
        <v>1.9216941805740295E-2</v>
      </c>
      <c r="P410" s="162">
        <v>1.9412677146894861E-2</v>
      </c>
      <c r="Q410" s="162">
        <v>1.960271407298448E-2</v>
      </c>
      <c r="R410" s="162">
        <v>1.9786929193745403E-2</v>
      </c>
      <c r="S410" s="162">
        <v>1.996529446020899E-2</v>
      </c>
      <c r="T410" s="162">
        <v>2.0137848080789972E-2</v>
      </c>
      <c r="U410" s="162">
        <v>2.0304674349551771E-2</v>
      </c>
      <c r="V410" s="162">
        <v>2.0465889430266962E-2</v>
      </c>
      <c r="W410" s="162">
        <v>2.0621631202133776E-2</v>
      </c>
      <c r="X410" s="162">
        <v>2.0772051925917211E-2</v>
      </c>
      <c r="Y410" s="162">
        <v>2.0917312900445725E-2</v>
      </c>
      <c r="Z410" s="162">
        <v>2.1057580544045142E-2</v>
      </c>
      <c r="AA410" s="162">
        <v>2.1193023509259244E-2</v>
      </c>
      <c r="AB410" s="162">
        <v>2.1323810555394795E-2</v>
      </c>
      <c r="AC410" s="162">
        <v>2.1450108982425664E-2</v>
      </c>
      <c r="AD410" s="162">
        <v>2.1572083484334655E-2</v>
      </c>
      <c r="AE410" s="162">
        <v>2.1689895318171469E-2</v>
      </c>
    </row>
    <row r="411" spans="1:31" x14ac:dyDescent="0.35">
      <c r="A411" s="170">
        <v>42278</v>
      </c>
      <c r="B411" s="162">
        <v>1.3119821E-2</v>
      </c>
      <c r="C411" s="162">
        <v>1.4303623E-2</v>
      </c>
      <c r="D411" s="162">
        <v>1.4922183E-2</v>
      </c>
      <c r="E411" s="162">
        <v>1.5390361E-2</v>
      </c>
      <c r="F411" s="162">
        <v>1.5794849999999999E-2</v>
      </c>
      <c r="G411" s="162">
        <v>1.6162935E-2</v>
      </c>
      <c r="H411" s="162">
        <v>1.6505717E-2</v>
      </c>
      <c r="I411" s="162">
        <v>1.6828618E-2</v>
      </c>
      <c r="J411" s="162">
        <v>1.7134706999999999E-2</v>
      </c>
      <c r="K411" s="162">
        <v>1.7425950999999999E-2</v>
      </c>
      <c r="L411" s="162">
        <v>1.7703742000000001E-2</v>
      </c>
      <c r="M411" s="162">
        <v>1.7969148000000001E-2</v>
      </c>
      <c r="N411" s="162">
        <v>1.8223033E-2</v>
      </c>
      <c r="O411" s="162">
        <v>1.8466130000000001E-2</v>
      </c>
      <c r="P411" s="162">
        <v>1.8699078000000001E-2</v>
      </c>
      <c r="Q411" s="162">
        <v>1.8922445E-2</v>
      </c>
      <c r="R411" s="162">
        <v>1.9136749000000002E-2</v>
      </c>
      <c r="S411" s="162">
        <v>1.9342458E-2</v>
      </c>
      <c r="T411" s="162">
        <v>1.954001E-2</v>
      </c>
      <c r="U411" s="162">
        <v>1.9729806999999999E-2</v>
      </c>
      <c r="V411" s="162">
        <v>1.9912227000000001E-2</v>
      </c>
      <c r="W411" s="162">
        <v>2.0087621999999999E-2</v>
      </c>
      <c r="X411" s="162">
        <v>2.0256323999999999E-2</v>
      </c>
      <c r="Y411" s="162">
        <v>2.0418645999999999E-2</v>
      </c>
      <c r="Z411" s="162">
        <v>2.0574881999999999E-2</v>
      </c>
      <c r="AA411" s="162">
        <v>2.0725309000000001E-2</v>
      </c>
      <c r="AB411" s="162">
        <v>2.087019E-2</v>
      </c>
      <c r="AC411" s="162">
        <v>2.1009776000000001E-2</v>
      </c>
      <c r="AD411" s="162">
        <v>2.1144301000000001E-2</v>
      </c>
      <c r="AE411" s="162">
        <v>2.1273989E-2</v>
      </c>
    </row>
    <row r="412" spans="1:31" x14ac:dyDescent="0.35">
      <c r="A412" s="170">
        <v>42309</v>
      </c>
      <c r="B412" s="162">
        <v>1.3066672999999999E-2</v>
      </c>
      <c r="C412" s="162">
        <v>1.4600444000000001E-2</v>
      </c>
      <c r="D412" s="162">
        <v>1.5367676E-2</v>
      </c>
      <c r="E412" s="162">
        <v>1.5914497E-2</v>
      </c>
      <c r="F412" s="162">
        <v>1.6363077E-2</v>
      </c>
      <c r="G412" s="162">
        <v>1.675546E-2</v>
      </c>
      <c r="H412" s="162">
        <v>1.7110328000000001E-2</v>
      </c>
      <c r="I412" s="162">
        <v>1.7437443E-2</v>
      </c>
      <c r="J412" s="162">
        <v>1.7742533000000001E-2</v>
      </c>
      <c r="K412" s="162">
        <v>1.8029259999999998E-2</v>
      </c>
      <c r="L412" s="162">
        <v>1.8300141999999998E-2</v>
      </c>
      <c r="M412" s="162">
        <v>1.8557005000000001E-2</v>
      </c>
      <c r="N412" s="162">
        <v>1.8801246000000001E-2</v>
      </c>
      <c r="O412" s="162">
        <v>1.9033969000000001E-2</v>
      </c>
      <c r="P412" s="162">
        <v>1.9256084E-2</v>
      </c>
      <c r="Q412" s="162">
        <v>1.9468354E-2</v>
      </c>
      <c r="R412" s="162">
        <v>1.9671437999999999E-2</v>
      </c>
      <c r="S412" s="162">
        <v>1.9865913999999998E-2</v>
      </c>
      <c r="T412" s="162">
        <v>2.0052296000000001E-2</v>
      </c>
      <c r="U412" s="162">
        <v>2.0231045E-2</v>
      </c>
      <c r="V412" s="162">
        <v>2.0402581999999999E-2</v>
      </c>
      <c r="W412" s="162">
        <v>2.0567291000000001E-2</v>
      </c>
      <c r="X412" s="162">
        <v>2.0725527000000001E-2</v>
      </c>
      <c r="Y412" s="162">
        <v>2.0877618000000001E-2</v>
      </c>
      <c r="Z412" s="162">
        <v>2.1023868000000001E-2</v>
      </c>
      <c r="AA412" s="162">
        <v>2.1164564E-2</v>
      </c>
      <c r="AB412" s="162">
        <v>2.1299971000000001E-2</v>
      </c>
      <c r="AC412" s="162">
        <v>2.1430339E-2</v>
      </c>
      <c r="AD412" s="162">
        <v>2.1555905E-2</v>
      </c>
      <c r="AE412" s="162">
        <v>2.1676887999999998E-2</v>
      </c>
    </row>
    <row r="413" spans="1:31" x14ac:dyDescent="0.35">
      <c r="A413" s="170">
        <v>42339</v>
      </c>
      <c r="B413" s="162">
        <v>1.4679551464511567E-2</v>
      </c>
      <c r="C413" s="162">
        <v>1.5442656648483533E-2</v>
      </c>
      <c r="D413" s="162">
        <v>1.5914179347309917E-2</v>
      </c>
      <c r="E413" s="162">
        <v>1.6303741851175557E-2</v>
      </c>
      <c r="F413" s="162">
        <v>1.6654950809777882E-2</v>
      </c>
      <c r="G413" s="162">
        <v>1.6981717830443332E-2</v>
      </c>
      <c r="H413" s="162">
        <v>1.728987775577984E-2</v>
      </c>
      <c r="I413" s="162">
        <v>1.7582421877542699E-2</v>
      </c>
      <c r="J413" s="162">
        <v>1.7861153832462746E-2</v>
      </c>
      <c r="K413" s="171">
        <v>1.8127312338384785E-2</v>
      </c>
      <c r="L413" s="162">
        <v>1.8381836198511282E-2</v>
      </c>
      <c r="M413" s="162">
        <v>1.8625488608554088E-2</v>
      </c>
      <c r="N413" s="162">
        <v>1.8858920469005034E-2</v>
      </c>
      <c r="O413" s="162">
        <v>1.9082705066246777E-2</v>
      </c>
      <c r="P413" s="162">
        <v>1.9297358365657071E-2</v>
      </c>
      <c r="Q413" s="162">
        <v>1.9503351624523817E-2</v>
      </c>
      <c r="R413" s="162">
        <v>1.9701119676418993E-2</v>
      </c>
      <c r="S413" s="162">
        <v>1.9891066652776623E-2</v>
      </c>
      <c r="T413" s="162">
        <v>2.0073570117610112E-2</v>
      </c>
      <c r="U413" s="162">
        <v>2.0248984178800403E-2</v>
      </c>
      <c r="V413" s="162">
        <v>2.0417641914361941E-2</v>
      </c>
      <c r="W413" s="162">
        <v>2.0579857324345321E-2</v>
      </c>
      <c r="X413" s="162">
        <v>2.0735926943819753E-2</v>
      </c>
      <c r="Y413" s="162">
        <v>2.0886131206599986E-2</v>
      </c>
      <c r="Z413" s="162">
        <v>2.1030735620672057E-2</v>
      </c>
      <c r="AA413" s="162">
        <v>2.1169991797772687E-2</v>
      </c>
      <c r="AB413" s="162">
        <v>2.1304138367363085E-2</v>
      </c>
      <c r="AC413" s="162">
        <v>2.1433401796993941E-2</v>
      </c>
      <c r="AD413" s="162">
        <v>2.155799713538132E-2</v>
      </c>
      <c r="AE413" s="162">
        <v>2.167812869053206E-2</v>
      </c>
    </row>
    <row r="414" spans="1:31" x14ac:dyDescent="0.35">
      <c r="A414" s="170">
        <v>42370</v>
      </c>
      <c r="B414" s="162">
        <v>1.4749877567616455E-2</v>
      </c>
      <c r="C414" s="162">
        <v>1.5659179943102043E-2</v>
      </c>
      <c r="D414" s="162">
        <v>1.6204918461474947E-2</v>
      </c>
      <c r="E414" s="162">
        <v>1.6637034710520041E-2</v>
      </c>
      <c r="F414" s="162">
        <v>1.7013003548170768E-2</v>
      </c>
      <c r="G414" s="162">
        <v>1.735360119067679E-2</v>
      </c>
      <c r="H414" s="162">
        <v>1.766857911807496E-2</v>
      </c>
      <c r="I414" s="162">
        <v>1.7963318299162558E-2</v>
      </c>
      <c r="J414" s="162">
        <v>1.824114119089635E-2</v>
      </c>
      <c r="K414" s="162">
        <v>1.8504281276524641E-2</v>
      </c>
      <c r="L414" s="162">
        <v>1.875434513120891E-2</v>
      </c>
      <c r="M414" s="162">
        <v>1.8992553829602153E-2</v>
      </c>
      <c r="N414" s="162">
        <v>1.9219878113417948E-2</v>
      </c>
      <c r="O414" s="162">
        <v>1.9437118323096671E-2</v>
      </c>
      <c r="P414" s="162">
        <v>1.9644953841477863E-2</v>
      </c>
      <c r="Q414" s="162">
        <v>1.9843974880386927E-2</v>
      </c>
      <c r="R414" s="162">
        <v>2.0034703624859367E-2</v>
      </c>
      <c r="S414" s="162">
        <v>2.0217608740464785E-2</v>
      </c>
      <c r="T414" s="162">
        <v>2.0393115616039476E-2</v>
      </c>
      <c r="U414" s="162">
        <v>2.0561613791766416E-2</v>
      </c>
      <c r="V414" s="162">
        <v>2.0723462483620416E-2</v>
      </c>
      <c r="W414" s="162">
        <v>2.0878994790898261E-2</v>
      </c>
      <c r="X414" s="162">
        <v>2.1028520973255818E-2</v>
      </c>
      <c r="Y414" s="162">
        <v>2.1172331057038158E-2</v>
      </c>
      <c r="Z414" s="162">
        <v>2.1310696948906797E-2</v>
      </c>
      <c r="AA414" s="162">
        <v>2.1443874180914785E-2</v>
      </c>
      <c r="AB414" s="162">
        <v>2.1572103375074578E-2</v>
      </c>
      <c r="AC414" s="162">
        <v>2.1695611490848005E-2</v>
      </c>
      <c r="AD414" s="162">
        <v>2.1814612901941786E-2</v>
      </c>
      <c r="AE414" s="162">
        <v>2.1929310336814244E-2</v>
      </c>
    </row>
    <row r="415" spans="1:31" x14ac:dyDescent="0.35">
      <c r="A415" s="170">
        <v>42401</v>
      </c>
      <c r="B415" s="162">
        <v>1.115893869518708E-2</v>
      </c>
      <c r="C415" s="162">
        <v>1.3243887893469076E-2</v>
      </c>
      <c r="D415" s="162">
        <v>1.416007897643911E-2</v>
      </c>
      <c r="E415" s="162">
        <v>1.4771398611882048E-2</v>
      </c>
      <c r="F415" s="162">
        <v>1.5260634507455021E-2</v>
      </c>
      <c r="G415" s="162">
        <v>1.5685769559734192E-2</v>
      </c>
      <c r="H415" s="162">
        <v>1.6070380267810526E-2</v>
      </c>
      <c r="I415" s="162">
        <v>1.6425822646957966E-2</v>
      </c>
      <c r="J415" s="162">
        <v>1.6758326721787911E-2</v>
      </c>
      <c r="K415" s="162">
        <v>1.707169397011175E-2</v>
      </c>
      <c r="L415" s="162">
        <v>1.7368458251147509E-2</v>
      </c>
      <c r="M415" s="162">
        <v>1.7650435886523295E-2</v>
      </c>
      <c r="N415" s="162">
        <v>1.7919007728179642E-2</v>
      </c>
      <c r="O415" s="162">
        <v>1.8175273847902684E-2</v>
      </c>
      <c r="P415" s="162">
        <v>1.8420143458135991E-2</v>
      </c>
      <c r="Q415" s="162">
        <v>1.8654389913737617E-2</v>
      </c>
      <c r="R415" s="162">
        <v>1.8878685893869346E-2</v>
      </c>
      <c r="S415" s="162">
        <v>1.9093626811409969E-2</v>
      </c>
      <c r="T415" s="162">
        <v>1.9299746943367876E-2</v>
      </c>
      <c r="U415" s="162">
        <v>1.9497530898056802E-2</v>
      </c>
      <c r="V415" s="162">
        <v>1.9687421999474847E-2</v>
      </c>
      <c r="W415" s="162">
        <v>1.9869828576000031E-2</v>
      </c>
      <c r="X415" s="162">
        <v>2.0045128788411921E-2</v>
      </c>
      <c r="Y415" s="162">
        <v>2.0213674416621003E-2</v>
      </c>
      <c r="Z415" s="162">
        <v>2.0375793888654299E-2</v>
      </c>
      <c r="AA415" s="162">
        <v>2.0531794747684257E-2</v>
      </c>
      <c r="AB415" s="162">
        <v>2.0681965694883772E-2</v>
      </c>
      <c r="AC415" s="162">
        <v>2.0826578306763689E-2</v>
      </c>
      <c r="AD415" s="162">
        <v>2.0965888498766606E-2</v>
      </c>
      <c r="AE415" s="162">
        <v>2.1100137788110367E-2</v>
      </c>
    </row>
    <row r="416" spans="1:31" x14ac:dyDescent="0.35">
      <c r="A416" s="170">
        <v>42430</v>
      </c>
      <c r="B416" s="162">
        <v>7.8224550945836732E-3</v>
      </c>
      <c r="C416" s="162">
        <v>1.1388047706871192E-2</v>
      </c>
      <c r="D416" s="162">
        <v>1.282093712359866E-2</v>
      </c>
      <c r="E416" s="162">
        <v>1.3692062762734493E-2</v>
      </c>
      <c r="F416" s="162">
        <v>1.4339405490242711E-2</v>
      </c>
      <c r="G416" s="162">
        <v>1.4872327441100583E-2</v>
      </c>
      <c r="H416" s="162">
        <v>1.5336129694107659E-2</v>
      </c>
      <c r="I416" s="162">
        <v>1.5752898732725538E-2</v>
      </c>
      <c r="J416" s="162">
        <v>1.6134769267578859E-2</v>
      </c>
      <c r="K416" s="162">
        <v>1.6489062430837222E-2</v>
      </c>
      <c r="L416" s="162">
        <v>1.6820543658041889E-2</v>
      </c>
      <c r="M416" s="162">
        <v>1.7132515371953157E-2</v>
      </c>
      <c r="N416" s="162">
        <v>1.7427388441579355E-2</v>
      </c>
      <c r="O416" s="162">
        <v>1.7707000918461589E-2</v>
      </c>
      <c r="P416" s="162">
        <v>1.7972805758981188E-2</v>
      </c>
      <c r="Q416" s="162">
        <v>1.8225986655993846E-2</v>
      </c>
      <c r="R416" s="162">
        <v>1.8467532443246514E-2</v>
      </c>
      <c r="S416" s="162">
        <v>1.8698286590830775E-2</v>
      </c>
      <c r="T416" s="162">
        <v>1.8918981157755553E-2</v>
      </c>
      <c r="U416" s="162">
        <v>1.913026072555726E-2</v>
      </c>
      <c r="V416" s="162">
        <v>1.933269968614066E-2</v>
      </c>
      <c r="W416" s="162">
        <v>1.952681500812202E-2</v>
      </c>
      <c r="X416" s="162">
        <v>1.9713075856509027E-2</v>
      </c>
      <c r="Y416" s="162">
        <v>1.9891910977439552E-2</v>
      </c>
      <c r="Z416" s="162">
        <v>2.0063714465896571E-2</v>
      </c>
      <c r="AA416" s="162">
        <v>2.0228850343472299E-2</v>
      </c>
      <c r="AB416" s="162">
        <v>2.038765624663031E-2</v>
      </c>
      <c r="AC416" s="162">
        <v>2.0540446440274085E-2</v>
      </c>
      <c r="AD416" s="162">
        <v>2.0687514312493677E-2</v>
      </c>
      <c r="AE416" s="162">
        <v>2.0829134465155726E-2</v>
      </c>
    </row>
    <row r="417" spans="1:31" x14ac:dyDescent="0.35">
      <c r="A417" s="170">
        <v>42461</v>
      </c>
      <c r="B417" s="162">
        <v>1.6896641779926797E-2</v>
      </c>
      <c r="C417" s="162">
        <v>1.6018180295403618E-2</v>
      </c>
      <c r="D417" s="162">
        <v>1.5830266785369244E-2</v>
      </c>
      <c r="E417" s="162">
        <v>1.5868632748107524E-2</v>
      </c>
      <c r="F417" s="162">
        <v>1.6010271891197057E-2</v>
      </c>
      <c r="G417" s="162">
        <v>1.6205466092367296E-2</v>
      </c>
      <c r="H417" s="162">
        <v>1.6429367478259699E-2</v>
      </c>
      <c r="I417" s="162">
        <v>1.6668116376725051E-2</v>
      </c>
      <c r="J417" s="162">
        <v>1.691348419316132E-2</v>
      </c>
      <c r="K417" s="162">
        <v>1.7160396336677791E-2</v>
      </c>
      <c r="L417" s="162">
        <v>1.740565058543982E-2</v>
      </c>
      <c r="M417" s="162">
        <v>1.7647203242227481E-2</v>
      </c>
      <c r="N417" s="162">
        <v>1.7883750403369144E-2</v>
      </c>
      <c r="O417" s="162">
        <v>1.811447255210024E-2</v>
      </c>
      <c r="P417" s="162">
        <v>1.8338873810817863E-2</v>
      </c>
      <c r="Q417" s="162">
        <v>1.8556678066196038E-2</v>
      </c>
      <c r="R417" s="162">
        <v>1.8767760292059236E-2</v>
      </c>
      <c r="S417" s="162">
        <v>1.8972100217510061E-2</v>
      </c>
      <c r="T417" s="162">
        <v>1.9169750505015765E-2</v>
      </c>
      <c r="U417" s="162">
        <v>1.9360814545189495E-2</v>
      </c>
      <c r="V417" s="162">
        <v>1.9545430745552123E-2</v>
      </c>
      <c r="W417" s="162">
        <v>1.9723761280645666E-2</v>
      </c>
      <c r="X417" s="162">
        <v>1.9895983955943258E-2</v>
      </c>
      <c r="Y417" s="162">
        <v>2.0062286276764187E-2</v>
      </c>
      <c r="Z417" s="162">
        <v>2.0222861099416879E-2</v>
      </c>
      <c r="AA417" s="162">
        <v>2.0377903431355732E-2</v>
      </c>
      <c r="AB417" s="162">
        <v>2.0527608074758258E-2</v>
      </c>
      <c r="AC417" s="162">
        <v>2.0672167895128934E-2</v>
      </c>
      <c r="AD417" s="162">
        <v>2.0811772556956279E-2</v>
      </c>
      <c r="AE417" s="162">
        <v>2.0946607610870319E-2</v>
      </c>
    </row>
    <row r="418" spans="1:31" x14ac:dyDescent="0.35">
      <c r="A418" s="170">
        <v>42491</v>
      </c>
      <c r="B418" s="162">
        <v>1.6601221496732824E-2</v>
      </c>
      <c r="C418" s="162">
        <v>1.6005536938583174E-2</v>
      </c>
      <c r="D418" s="162">
        <v>1.5955146446130133E-2</v>
      </c>
      <c r="E418" s="162">
        <v>1.6073903278567597E-2</v>
      </c>
      <c r="F418" s="162">
        <v>1.626546505508315E-2</v>
      </c>
      <c r="G418" s="162">
        <v>1.6492263383558525E-2</v>
      </c>
      <c r="H418" s="162">
        <v>1.6736073318599044E-2</v>
      </c>
      <c r="I418" s="162">
        <v>1.6986976239315967E-2</v>
      </c>
      <c r="J418" s="162">
        <v>1.7239214725091465E-2</v>
      </c>
      <c r="K418" s="162">
        <v>1.7489322123845352E-2</v>
      </c>
      <c r="L418" s="162">
        <v>1.7735173610413664E-2</v>
      </c>
      <c r="M418" s="162">
        <v>1.7975465519097587E-2</v>
      </c>
      <c r="N418" s="162">
        <v>1.8209413353665927E-2</v>
      </c>
      <c r="O418" s="162">
        <v>1.8436569152785687E-2</v>
      </c>
      <c r="P418" s="162">
        <v>1.8656707304341564E-2</v>
      </c>
      <c r="Q418" s="162">
        <v>1.8869751159445197E-2</v>
      </c>
      <c r="R418" s="162">
        <v>1.9075724746182455E-2</v>
      </c>
      <c r="S418" s="162">
        <v>1.9274720345704398E-2</v>
      </c>
      <c r="T418" s="162">
        <v>1.9466876332313671E-2</v>
      </c>
      <c r="U418" s="162">
        <v>1.9652361796774334E-2</v>
      </c>
      <c r="V418" s="162">
        <v>1.9831365738951574E-2</v>
      </c>
      <c r="W418" s="162">
        <v>2.000408939236769E-2</v>
      </c>
      <c r="X418" s="162">
        <v>2.0170740729584743E-2</v>
      </c>
      <c r="Y418" s="162">
        <v>2.0331530507995417E-2</v>
      </c>
      <c r="Z418" s="162">
        <v>2.0486669417728441E-2</v>
      </c>
      <c r="AA418" s="162">
        <v>2.0636366027142312E-2</v>
      </c>
      <c r="AB418" s="162">
        <v>2.0780825311338433E-2</v>
      </c>
      <c r="AC418" s="162">
        <v>2.0920247610536548E-2</v>
      </c>
      <c r="AD418" s="162">
        <v>2.1054827907677008E-2</v>
      </c>
      <c r="AE418" s="162">
        <v>2.1184755344450162E-2</v>
      </c>
    </row>
    <row r="419" spans="1:31" x14ac:dyDescent="0.35">
      <c r="A419" s="170">
        <v>42522</v>
      </c>
      <c r="B419" s="162">
        <v>1.281161849252855E-2</v>
      </c>
      <c r="C419" s="162">
        <v>1.4134764433078203E-2</v>
      </c>
      <c r="D419" s="162">
        <v>1.4763548732685504E-2</v>
      </c>
      <c r="E419" s="162">
        <v>1.5223172991193834E-2</v>
      </c>
      <c r="F419" s="162">
        <v>1.5618427354812031E-2</v>
      </c>
      <c r="G419" s="162">
        <v>1.597981473271122E-2</v>
      </c>
      <c r="H419" s="162">
        <v>1.6318549829492355E-2</v>
      </c>
      <c r="I419" s="162">
        <v>1.6639546764711403E-2</v>
      </c>
      <c r="J419" s="162">
        <v>1.6945337893897409E-2</v>
      </c>
      <c r="K419" s="162">
        <v>1.7237451461909071E-2</v>
      </c>
      <c r="L419" s="162">
        <v>1.7516949501710968E-2</v>
      </c>
      <c r="M419" s="162">
        <v>1.7784655500276338E-2</v>
      </c>
      <c r="N419" s="162">
        <v>1.8041257684476831E-2</v>
      </c>
      <c r="O419" s="162">
        <v>1.8287359079488273E-2</v>
      </c>
      <c r="P419" s="162">
        <v>1.8523503466106941E-2</v>
      </c>
      <c r="Q419" s="162">
        <v>1.8750189834773764E-2</v>
      </c>
      <c r="R419" s="162">
        <v>1.8967881055164421E-2</v>
      </c>
      <c r="S419" s="162">
        <v>1.9177009477473958E-2</v>
      </c>
      <c r="T419" s="162">
        <v>1.9377980813898264E-2</v>
      </c>
      <c r="U419" s="162">
        <v>1.9571177000534484E-2</v>
      </c>
      <c r="V419" s="162">
        <v>1.9756958420342842E-2</v>
      </c>
      <c r="W419" s="162">
        <v>1.9935665703910532E-2</v>
      </c>
      <c r="X419" s="162">
        <v>2.0107621237234679E-2</v>
      </c>
      <c r="Y419" s="162">
        <v>2.0273130457048712E-2</v>
      </c>
      <c r="Z419" s="162">
        <v>2.0432482985997862E-2</v>
      </c>
      <c r="AA419" s="162">
        <v>2.0585953642955526E-2</v>
      </c>
      <c r="AB419" s="162">
        <v>2.0733803353122998E-2</v>
      </c>
      <c r="AC419" s="162">
        <v>2.0876279975656414E-2</v>
      </c>
      <c r="AD419" s="162">
        <v>2.1013619061955202E-2</v>
      </c>
      <c r="AE419" s="162">
        <v>2.1146044554579954E-2</v>
      </c>
    </row>
    <row r="420" spans="1:31" x14ac:dyDescent="0.35">
      <c r="A420" s="172">
        <v>42552</v>
      </c>
      <c r="B420" s="162">
        <v>1.6481343641113012E-2</v>
      </c>
      <c r="C420" s="162">
        <v>1.5258897949559966E-2</v>
      </c>
      <c r="D420" s="162">
        <v>1.496439038369949E-2</v>
      </c>
      <c r="E420" s="162">
        <v>1.4962986614887932E-2</v>
      </c>
      <c r="F420" s="162">
        <v>1.5092392395969174E-2</v>
      </c>
      <c r="G420" s="162">
        <v>1.528910209166637E-2</v>
      </c>
      <c r="H420" s="162">
        <v>1.5522108879446628E-2</v>
      </c>
      <c r="I420" s="162">
        <v>1.5774376510905675E-2</v>
      </c>
      <c r="J420" s="162">
        <v>1.6035879227231726E-2</v>
      </c>
      <c r="K420" s="162">
        <v>1.6300459215976875E-2</v>
      </c>
      <c r="L420" s="162">
        <v>1.6564231202155867E-2</v>
      </c>
      <c r="M420" s="162">
        <v>1.6824706430330155E-2</v>
      </c>
      <c r="N420" s="162">
        <v>1.7080284129374561E-2</v>
      </c>
      <c r="O420" s="162">
        <v>1.7329943630559411E-2</v>
      </c>
      <c r="P420" s="162">
        <v>1.7573051600994097E-2</v>
      </c>
      <c r="Q420" s="162">
        <v>1.7809237919439586E-2</v>
      </c>
      <c r="R420" s="162">
        <v>1.803831379911577E-2</v>
      </c>
      <c r="S420" s="162">
        <v>1.8260216623780155E-2</v>
      </c>
      <c r="T420" s="162">
        <v>1.8474972080888656E-2</v>
      </c>
      <c r="U420" s="162">
        <v>1.8682667736116473E-2</v>
      </c>
      <c r="V420" s="162">
        <v>1.8883434323948879E-2</v>
      </c>
      <c r="W420" s="162">
        <v>1.9077432334977489E-2</v>
      </c>
      <c r="X420" s="162">
        <v>1.9264842298556194E-2</v>
      </c>
      <c r="Y420" s="162">
        <v>1.9445857682092581E-2</v>
      </c>
      <c r="Z420" s="162">
        <v>1.9620679668311467E-2</v>
      </c>
      <c r="AA420" s="162">
        <v>1.9789513296912514E-2</v>
      </c>
      <c r="AB420" s="162">
        <v>1.9952564608435568E-2</v>
      </c>
      <c r="AC420" s="162">
        <v>2.011003853152046E-2</v>
      </c>
      <c r="AD420" s="162">
        <v>2.0262137326341908E-2</v>
      </c>
      <c r="AE420" s="162">
        <v>2.0409059447250764E-2</v>
      </c>
    </row>
    <row r="421" spans="1:31" x14ac:dyDescent="0.35">
      <c r="A421" s="170">
        <v>42583</v>
      </c>
      <c r="B421" s="162">
        <v>1.5900865950478564E-2</v>
      </c>
      <c r="C421" s="162">
        <v>1.5059718339490501E-2</v>
      </c>
      <c r="D421" s="162">
        <v>1.4920953873134236E-2</v>
      </c>
      <c r="E421" s="162">
        <v>1.5003824953407243E-2</v>
      </c>
      <c r="F421" s="162">
        <v>1.518439820954624E-2</v>
      </c>
      <c r="G421" s="162">
        <v>1.5413924800113847E-2</v>
      </c>
      <c r="H421" s="162">
        <v>1.5668556115973883E-2</v>
      </c>
      <c r="I421" s="162">
        <v>1.5935204875703105E-2</v>
      </c>
      <c r="J421" s="162">
        <v>1.6206204306582643E-2</v>
      </c>
      <c r="K421" s="162">
        <v>1.6476885080605047E-2</v>
      </c>
      <c r="L421" s="162">
        <v>1.6744340476189196E-2</v>
      </c>
      <c r="M421" s="162">
        <v>1.7006746444185365E-2</v>
      </c>
      <c r="N421" s="162">
        <v>1.7262966146922069E-2</v>
      </c>
      <c r="O421" s="162">
        <v>1.7512310258996248E-2</v>
      </c>
      <c r="P421" s="162">
        <v>1.7754386816024158E-2</v>
      </c>
      <c r="Q421" s="162">
        <v>1.7989004540906205E-2</v>
      </c>
      <c r="R421" s="162">
        <v>1.8216109117863859E-2</v>
      </c>
      <c r="S421" s="162">
        <v>1.8435740313277112E-2</v>
      </c>
      <c r="T421" s="162">
        <v>1.8648002599308981E-2</v>
      </c>
      <c r="U421" s="162">
        <v>1.8853044709311397E-2</v>
      </c>
      <c r="V421" s="162">
        <v>1.9051045215290413E-2</v>
      </c>
      <c r="W421" s="162">
        <v>1.924220223699933E-2</v>
      </c>
      <c r="X421" s="162">
        <v>1.9426726031144467E-2</v>
      </c>
      <c r="Y421" s="162">
        <v>1.9604833617590155E-2</v>
      </c>
      <c r="Z421" s="162">
        <v>1.9776744865284537E-2</v>
      </c>
      <c r="AA421" s="162">
        <v>1.9942679636624619E-2</v>
      </c>
      <c r="AB421" s="162">
        <v>2.0102855707370741E-2</v>
      </c>
      <c r="AC421" s="162">
        <v>2.0257487260064835E-2</v>
      </c>
      <c r="AD421" s="162">
        <v>2.0406783804896987E-2</v>
      </c>
      <c r="AE421" s="162">
        <v>2.0550949421259755E-2</v>
      </c>
    </row>
    <row r="422" spans="1:31" x14ac:dyDescent="0.35">
      <c r="A422" s="172">
        <v>42614</v>
      </c>
      <c r="B422" s="162">
        <v>2.0644372442145283E-2</v>
      </c>
      <c r="C422" s="162">
        <v>1.7703013008166173E-2</v>
      </c>
      <c r="D422" s="162">
        <v>1.6821928025313095E-2</v>
      </c>
      <c r="E422" s="162">
        <v>1.652814209636853E-2</v>
      </c>
      <c r="F422" s="162">
        <v>1.6478437272279631E-2</v>
      </c>
      <c r="G422" s="162">
        <v>1.6550802563733168E-2</v>
      </c>
      <c r="H422" s="162">
        <v>1.6690115221750654E-2</v>
      </c>
      <c r="I422" s="162">
        <v>1.686770597683199E-2</v>
      </c>
      <c r="J422" s="162">
        <v>1.7067272069457282E-2</v>
      </c>
      <c r="K422" s="162">
        <v>1.7278968253623822E-2</v>
      </c>
      <c r="L422" s="162">
        <v>1.7496593377587785E-2</v>
      </c>
      <c r="M422" s="162">
        <v>1.7716123945959485E-2</v>
      </c>
      <c r="N422" s="162">
        <v>1.7934896468167122E-2</v>
      </c>
      <c r="O422" s="162">
        <v>1.8151127123867079E-2</v>
      </c>
      <c r="P422" s="162">
        <v>1.8363617517632241E-2</v>
      </c>
      <c r="Q422" s="162">
        <v>1.8571568077242293E-2</v>
      </c>
      <c r="R422" s="162">
        <v>1.8774456195615494E-2</v>
      </c>
      <c r="S422" s="162">
        <v>1.8971954618437863E-2</v>
      </c>
      <c r="T422" s="162">
        <v>1.916387557132606E-2</v>
      </c>
      <c r="U422" s="162">
        <v>1.9350131765556892E-2</v>
      </c>
      <c r="V422" s="162">
        <v>1.9530708720521237E-2</v>
      </c>
      <c r="W422" s="162">
        <v>1.97056448264935E-2</v>
      </c>
      <c r="X422" s="162">
        <v>1.9875016797488855E-2</v>
      </c>
      <c r="Y422" s="162">
        <v>2.0038928939018898E-2</v>
      </c>
      <c r="Z422" s="162">
        <v>2.0197505155840106E-2</v>
      </c>
      <c r="AA422" s="162">
        <v>2.0350882953982213E-2</v>
      </c>
      <c r="AB422" s="162">
        <v>2.0499208911818469E-2</v>
      </c>
      <c r="AC422" s="162">
        <v>2.0642635245031543E-2</v>
      </c>
      <c r="AD422" s="162">
        <v>2.0781317194065226E-2</v>
      </c>
      <c r="AE422" s="162">
        <v>2.0915411035364387E-2</v>
      </c>
    </row>
    <row r="423" spans="1:31" x14ac:dyDescent="0.35">
      <c r="A423" s="170">
        <v>42644</v>
      </c>
      <c r="B423" s="162">
        <v>1.7439973613981218E-2</v>
      </c>
      <c r="C423" s="162">
        <v>1.6081171752267042E-2</v>
      </c>
      <c r="D423" s="162">
        <v>1.5772394677809567E-2</v>
      </c>
      <c r="E423" s="162">
        <v>1.5770760981904861E-2</v>
      </c>
      <c r="F423" s="162">
        <v>1.5897713516499719E-2</v>
      </c>
      <c r="G423" s="162">
        <v>1.6087742100784071E-2</v>
      </c>
      <c r="H423" s="162">
        <v>1.6310499450745693E-2</v>
      </c>
      <c r="I423" s="162">
        <v>1.6549950809784025E-2</v>
      </c>
      <c r="J423" s="162">
        <v>1.6796923572249337E-2</v>
      </c>
      <c r="K423" s="162">
        <v>1.7045900472743063E-2</v>
      </c>
      <c r="L423" s="162">
        <v>1.7293456594669885E-2</v>
      </c>
      <c r="M423" s="162">
        <v>1.7537428587878504E-2</v>
      </c>
      <c r="N423" s="162">
        <v>1.7776444246001999E-2</v>
      </c>
      <c r="O423" s="162">
        <v>1.8009642949941292E-2</v>
      </c>
      <c r="P423" s="162">
        <v>1.8236503019708972E-2</v>
      </c>
      <c r="Q423" s="162">
        <v>1.845673165304073E-2</v>
      </c>
      <c r="R423" s="162">
        <v>1.8670192853267355E-2</v>
      </c>
      <c r="S423" s="162">
        <v>1.8876859131528485E-2</v>
      </c>
      <c r="T423" s="162">
        <v>1.907677848651634E-2</v>
      </c>
      <c r="U423" s="162">
        <v>1.9270051433757551E-2</v>
      </c>
      <c r="V423" s="162">
        <v>1.9456814784971549E-2</v>
      </c>
      <c r="W423" s="162">
        <v>1.9637230047363591E-2</v>
      </c>
      <c r="X423" s="162">
        <v>1.9811475039068306E-2</v>
      </c>
      <c r="Y423" s="162">
        <v>1.9979737778101827E-2</v>
      </c>
      <c r="Z423" s="162">
        <v>2.0142212000826658E-2</v>
      </c>
      <c r="AA423" s="162">
        <v>2.0299093862919074E-2</v>
      </c>
      <c r="AB423" s="162">
        <v>2.045057950798343E-2</v>
      </c>
      <c r="AC423" s="162">
        <v>2.0596863279028502E-2</v>
      </c>
      <c r="AD423" s="162">
        <v>2.0738136410318603E-2</v>
      </c>
      <c r="AE423" s="162">
        <v>2.0874586080796204E-2</v>
      </c>
    </row>
    <row r="424" spans="1:31" x14ac:dyDescent="0.35">
      <c r="A424" s="170">
        <v>42675</v>
      </c>
      <c r="B424" s="162">
        <v>1.902201835497044E-2</v>
      </c>
      <c r="C424" s="162">
        <v>1.7095914133827685E-2</v>
      </c>
      <c r="D424" s="162">
        <v>1.6602288152903297E-2</v>
      </c>
      <c r="E424" s="162">
        <v>1.6510090552072476E-2</v>
      </c>
      <c r="F424" s="162">
        <v>1.6580601834228562E-2</v>
      </c>
      <c r="G424" s="162">
        <v>1.6729795044021847E-2</v>
      </c>
      <c r="H424" s="162">
        <v>1.6920117830195477E-2</v>
      </c>
      <c r="I424" s="162">
        <v>1.7132256141331622E-2</v>
      </c>
      <c r="J424" s="162">
        <v>1.7355357462917345E-2</v>
      </c>
      <c r="K424" s="162">
        <v>1.7582957315695112E-2</v>
      </c>
      <c r="L424" s="162">
        <v>1.7811052183037874E-2</v>
      </c>
      <c r="M424" s="162">
        <v>1.8037100753948612E-2</v>
      </c>
      <c r="N424" s="162">
        <v>1.8259469715789511E-2</v>
      </c>
      <c r="O424" s="162">
        <v>1.8477109490387264E-2</v>
      </c>
      <c r="P424" s="162">
        <v>1.8689356271825257E-2</v>
      </c>
      <c r="Q424" s="162">
        <v>1.8895806862295264E-2</v>
      </c>
      <c r="R424" s="162">
        <v>1.9096237166826867E-2</v>
      </c>
      <c r="S424" s="162">
        <v>1.9290547763934907E-2</v>
      </c>
      <c r="T424" s="162">
        <v>1.9478726759948758E-2</v>
      </c>
      <c r="U424" s="162">
        <v>1.966082395866095E-2</v>
      </c>
      <c r="V424" s="162">
        <v>1.9836932606550908E-2</v>
      </c>
      <c r="W424" s="162">
        <v>2.0007176312097225E-2</v>
      </c>
      <c r="X424" s="162">
        <v>2.0171699562756974E-2</v>
      </c>
      <c r="Y424" s="162">
        <v>2.0330660783993343E-2</v>
      </c>
      <c r="Z424" s="162">
        <v>2.0484227220559544E-2</v>
      </c>
      <c r="AA424" s="162">
        <v>2.0632571141048443E-2</v>
      </c>
      <c r="AB424" s="162">
        <v>2.0775867014505206E-2</v>
      </c>
      <c r="AC424" s="162">
        <v>2.0914289408458971E-2</v>
      </c>
      <c r="AD424" s="162">
        <v>2.1048011427201377E-2</v>
      </c>
      <c r="AE424" s="162">
        <v>2.1177203557816854E-2</v>
      </c>
    </row>
    <row r="425" spans="1:31" x14ac:dyDescent="0.35">
      <c r="A425" s="170">
        <v>42705</v>
      </c>
      <c r="B425" s="162">
        <v>2.2917332005793767E-2</v>
      </c>
      <c r="C425" s="162">
        <v>2.0005600566453594E-2</v>
      </c>
      <c r="D425" s="162">
        <v>1.9195017366140696E-2</v>
      </c>
      <c r="E425" s="162">
        <v>1.8940406955642898E-2</v>
      </c>
      <c r="F425" s="162">
        <v>1.8900040413600768E-2</v>
      </c>
      <c r="G425" s="162">
        <v>1.8960220347331712E-2</v>
      </c>
      <c r="H425" s="162">
        <v>1.9072812222081795E-2</v>
      </c>
      <c r="I425" s="162">
        <v>1.9214145144458204E-2</v>
      </c>
      <c r="J425" s="162">
        <v>1.9371349469815492E-2</v>
      </c>
      <c r="K425" s="162">
        <v>1.9536917058204508E-2</v>
      </c>
      <c r="L425" s="162">
        <v>1.970624105910819E-2</v>
      </c>
      <c r="M425" s="162">
        <v>1.9876391946027295E-2</v>
      </c>
      <c r="N425" s="162">
        <v>2.004546162123463E-2</v>
      </c>
      <c r="O425" s="162">
        <v>2.0212190343168124E-2</v>
      </c>
      <c r="P425" s="162">
        <v>2.0375743897736821E-2</v>
      </c>
      <c r="Q425" s="162">
        <v>2.0535574983806756E-2</v>
      </c>
      <c r="R425" s="162">
        <v>2.0691333982303724E-2</v>
      </c>
      <c r="S425" s="162">
        <v>2.0842809820592736E-2</v>
      </c>
      <c r="T425" s="162">
        <v>2.0989889795924976E-2</v>
      </c>
      <c r="U425" s="162">
        <v>2.1132531691709117E-2</v>
      </c>
      <c r="V425" s="162">
        <v>2.1270744067888279E-2</v>
      </c>
      <c r="W425" s="162">
        <v>2.1404572108723017E-2</v>
      </c>
      <c r="X425" s="162">
        <v>2.1534087323889853E-2</v>
      </c>
      <c r="Y425" s="162">
        <v>2.1659379968344779E-2</v>
      </c>
      <c r="Z425" s="162">
        <v>2.1780553410472914E-2</v>
      </c>
      <c r="AA425" s="162">
        <v>2.1897719915861834E-2</v>
      </c>
      <c r="AB425" s="162">
        <v>2.2010997472450437E-2</v>
      </c>
      <c r="AC425" s="162">
        <v>2.2120507390223448E-2</v>
      </c>
      <c r="AD425" s="162">
        <v>2.2226372482651843E-2</v>
      </c>
      <c r="AE425" s="162">
        <v>2.2328715688864853E-2</v>
      </c>
    </row>
    <row r="426" spans="1:31" x14ac:dyDescent="0.35">
      <c r="A426" s="170">
        <v>42736</v>
      </c>
      <c r="B426" s="162">
        <v>2.102731804039391E-2</v>
      </c>
      <c r="C426" s="162">
        <v>1.9084491929218645E-2</v>
      </c>
      <c r="D426" s="162">
        <v>1.8559838056364089E-2</v>
      </c>
      <c r="E426" s="162">
        <v>1.8428188469336592E-2</v>
      </c>
      <c r="F426" s="162">
        <v>1.8454627015289358E-2</v>
      </c>
      <c r="G426" s="162">
        <v>1.8557465444956359E-2</v>
      </c>
      <c r="H426" s="162">
        <v>1.8700593117649725E-2</v>
      </c>
      <c r="I426" s="162">
        <v>1.886558919893095E-2</v>
      </c>
      <c r="J426" s="162">
        <v>1.9042155196622154E-2</v>
      </c>
      <c r="K426" s="162">
        <v>1.9224168105482057E-2</v>
      </c>
      <c r="L426" s="162">
        <v>1.9407830894221063E-2</v>
      </c>
      <c r="M426" s="162">
        <v>1.9590721893393358E-2</v>
      </c>
      <c r="N426" s="162">
        <v>1.9771270906279562E-2</v>
      </c>
      <c r="O426" s="162">
        <v>1.9948454322854657E-2</v>
      </c>
      <c r="P426" s="162">
        <v>2.0121609730344655E-2</v>
      </c>
      <c r="Q426" s="162">
        <v>2.0290319028506795E-2</v>
      </c>
      <c r="R426" s="162">
        <v>2.0454332455068648E-2</v>
      </c>
      <c r="S426" s="162">
        <v>2.061351790072815E-2</v>
      </c>
      <c r="T426" s="162">
        <v>2.0767826329314461E-2</v>
      </c>
      <c r="U426" s="162">
        <v>2.0917267724111455E-2</v>
      </c>
      <c r="V426" s="162">
        <v>2.106189407362595E-2</v>
      </c>
      <c r="W426" s="162">
        <v>2.1201787162139048E-2</v>
      </c>
      <c r="X426" s="162">
        <v>2.1337049700204044E-2</v>
      </c>
      <c r="Y426" s="162">
        <v>2.1467798815172016E-2</v>
      </c>
      <c r="Z426" s="162">
        <v>2.1594161234018187E-2</v>
      </c>
      <c r="AA426" s="162">
        <v>2.1716269695763825E-2</v>
      </c>
      <c r="AB426" s="162">
        <v>2.1834260267897442E-2</v>
      </c>
      <c r="AC426" s="162">
        <v>2.1948270334435763E-2</v>
      </c>
      <c r="AD426" s="162">
        <v>2.2058437087651955E-2</v>
      </c>
      <c r="AE426" s="162">
        <v>2.2164896400601226E-2</v>
      </c>
    </row>
    <row r="427" spans="1:31" x14ac:dyDescent="0.35">
      <c r="A427" s="170">
        <v>42767</v>
      </c>
      <c r="B427" s="162">
        <v>1.9427737126596432E-2</v>
      </c>
      <c r="C427" s="162">
        <v>1.8330511781959151E-2</v>
      </c>
      <c r="D427" s="162">
        <v>1.811861809390453E-2</v>
      </c>
      <c r="E427" s="162">
        <v>1.8148200453503145E-2</v>
      </c>
      <c r="F427" s="162">
        <v>1.8271876157554878E-2</v>
      </c>
      <c r="G427" s="162">
        <v>1.8438669473351516E-2</v>
      </c>
      <c r="H427" s="162">
        <v>1.8626228501772649E-2</v>
      </c>
      <c r="I427" s="162">
        <v>1.8823274996497628E-2</v>
      </c>
      <c r="J427" s="162">
        <v>1.9023596105476485E-2</v>
      </c>
      <c r="K427" s="162">
        <v>1.922357228869611E-2</v>
      </c>
      <c r="L427" s="162">
        <v>1.9421022003060392E-2</v>
      </c>
      <c r="M427" s="162">
        <v>1.9614609423145659E-2</v>
      </c>
      <c r="N427" s="162">
        <v>1.9803518827044082E-2</v>
      </c>
      <c r="O427" s="162">
        <v>1.998726554818854E-2</v>
      </c>
      <c r="P427" s="162">
        <v>2.016558130168369E-2</v>
      </c>
      <c r="Q427" s="162">
        <v>2.033834207728975E-2</v>
      </c>
      <c r="R427" s="162">
        <v>2.0505521415576773E-2</v>
      </c>
      <c r="S427" s="162">
        <v>2.0667159354356784E-2</v>
      </c>
      <c r="T427" s="162">
        <v>2.0823341341536315E-2</v>
      </c>
      <c r="U427" s="162">
        <v>2.0974183653162289E-2</v>
      </c>
      <c r="V427" s="162">
        <v>2.1119823155356505E-2</v>
      </c>
      <c r="W427" s="162">
        <v>2.1260410025986241E-2</v>
      </c>
      <c r="X427" s="162">
        <v>2.1396102529380876E-2</v>
      </c>
      <c r="Y427" s="162">
        <v>2.1527063237973119E-2</v>
      </c>
      <c r="Z427" s="162">
        <v>2.1653456288152375E-2</v>
      </c>
      <c r="AA427" s="162">
        <v>2.1775445384577891E-2</v>
      </c>
      <c r="AB427" s="162">
        <v>2.1893192352072287E-2</v>
      </c>
      <c r="AC427" s="162">
        <v>2.2006856091910248E-2</v>
      </c>
      <c r="AD427" s="162">
        <v>2.2116591839144495E-2</v>
      </c>
      <c r="AE427" s="162">
        <v>2.2222550645498662E-2</v>
      </c>
    </row>
    <row r="428" spans="1:31" x14ac:dyDescent="0.35">
      <c r="A428" s="170">
        <v>42795</v>
      </c>
      <c r="B428" s="162">
        <v>1.5031482104541596E-2</v>
      </c>
      <c r="C428" s="162">
        <v>1.6215660790020334E-2</v>
      </c>
      <c r="D428" s="162">
        <v>1.6768578617816911E-2</v>
      </c>
      <c r="E428" s="162">
        <v>1.7165876471534385E-2</v>
      </c>
      <c r="F428" s="162">
        <v>1.7503445676621363E-2</v>
      </c>
      <c r="G428" s="162">
        <v>1.7809673547117794E-2</v>
      </c>
      <c r="H428" s="162">
        <v>1.809522156127456E-2</v>
      </c>
      <c r="I428" s="162">
        <v>1.836486178876303E-2</v>
      </c>
      <c r="J428" s="162">
        <v>1.8621088746788816E-2</v>
      </c>
      <c r="K428" s="162">
        <v>1.8865409778645981E-2</v>
      </c>
      <c r="L428" s="162">
        <v>1.9098859811689694E-2</v>
      </c>
      <c r="M428" s="162">
        <v>1.9322225186504789E-2</v>
      </c>
      <c r="N428" s="162">
        <v>1.9536148497717332E-2</v>
      </c>
      <c r="O428" s="162">
        <v>1.9741181226121084E-2</v>
      </c>
      <c r="P428" s="162">
        <v>1.993781201068448E-2</v>
      </c>
      <c r="Q428" s="162">
        <v>2.0126482886978853E-2</v>
      </c>
      <c r="R428" s="162">
        <v>2.0307599245109879E-2</v>
      </c>
      <c r="S428" s="162">
        <v>2.0481536328551465E-2</v>
      </c>
      <c r="T428" s="162">
        <v>2.0648643725249941E-2</v>
      </c>
      <c r="U428" s="162">
        <v>2.080924863332554E-2</v>
      </c>
      <c r="V428" s="162">
        <v>2.0963658342738951E-2</v>
      </c>
      <c r="W428" s="162">
        <v>2.1112162193089992E-2</v>
      </c>
      <c r="X428" s="162">
        <v>2.1255033167370509E-2</v>
      </c>
      <c r="Y428" s="162">
        <v>2.1392529223663147E-2</v>
      </c>
      <c r="Z428" s="162">
        <v>2.1524894432158943E-2</v>
      </c>
      <c r="AA428" s="162">
        <v>2.1652359963398808E-2</v>
      </c>
      <c r="AB428" s="162">
        <v>2.1775144959895062E-2</v>
      </c>
      <c r="AC428" s="162">
        <v>2.1893457314225491E-2</v>
      </c>
      <c r="AD428" s="162">
        <v>2.2007494370561157E-2</v>
      </c>
      <c r="AE428" s="162">
        <v>2.211744356234633E-2</v>
      </c>
    </row>
    <row r="429" spans="1:31" x14ac:dyDescent="0.35">
      <c r="A429" s="170">
        <v>42826</v>
      </c>
      <c r="B429" s="162">
        <v>1.7186696895073211E-2</v>
      </c>
      <c r="C429" s="162">
        <v>1.7073030401736328E-2</v>
      </c>
      <c r="D429" s="162">
        <v>1.7138258126501646E-2</v>
      </c>
      <c r="E429" s="162">
        <v>1.7283823648894345E-2</v>
      </c>
      <c r="F429" s="162">
        <v>1.7471434084977203E-2</v>
      </c>
      <c r="G429" s="162">
        <v>1.7681397282390217E-2</v>
      </c>
      <c r="H429" s="162">
        <v>1.7902419604857778E-2</v>
      </c>
      <c r="I429" s="162">
        <v>1.8127700953384854E-2</v>
      </c>
      <c r="J429" s="162">
        <v>1.8353043366275659E-2</v>
      </c>
      <c r="K429" s="162">
        <v>1.8575823699652095E-2</v>
      </c>
      <c r="L429" s="162">
        <v>1.8794400547918748E-2</v>
      </c>
      <c r="M429" s="162">
        <v>1.9007758561350015E-2</v>
      </c>
      <c r="N429" s="162">
        <v>1.9215289112487356E-2</v>
      </c>
      <c r="O429" s="162">
        <v>1.9416651910670345E-2</v>
      </c>
      <c r="P429" s="162">
        <v>1.9611685906861739E-2</v>
      </c>
      <c r="Q429" s="162">
        <v>1.9800350862089443E-2</v>
      </c>
      <c r="R429" s="162">
        <v>1.9982688364763107E-2</v>
      </c>
      <c r="S429" s="162">
        <v>2.015879540961308E-2</v>
      </c>
      <c r="T429" s="162">
        <v>2.0328806231421449E-2</v>
      </c>
      <c r="U429" s="162">
        <v>2.0492879653858584E-2</v>
      </c>
      <c r="V429" s="162">
        <v>2.065119018166945E-2</v>
      </c>
      <c r="W429" s="162">
        <v>2.080392167193907E-2</v>
      </c>
      <c r="X429" s="162">
        <v>2.095126280739262E-2</v>
      </c>
      <c r="Y429" s="162">
        <v>2.1093403845282188E-2</v>
      </c>
      <c r="Z429" s="162">
        <v>2.1230534280010219E-2</v>
      </c>
      <c r="AA429" s="162">
        <v>2.1362841167328755E-2</v>
      </c>
      <c r="AB429" s="162">
        <v>2.1490507932087351E-2</v>
      </c>
      <c r="AC429" s="162">
        <v>2.1613713532292946E-2</v>
      </c>
      <c r="AD429" s="162">
        <v>2.1732631887500152E-2</v>
      </c>
      <c r="AE429" s="162">
        <v>2.1847431504331126E-2</v>
      </c>
    </row>
    <row r="430" spans="1:31" x14ac:dyDescent="0.35">
      <c r="A430" s="170">
        <v>42856</v>
      </c>
      <c r="B430" s="162">
        <v>1.5648063445036945E-2</v>
      </c>
      <c r="C430" s="162">
        <v>1.6242894261056229E-2</v>
      </c>
      <c r="D430" s="162">
        <v>1.6571321701267079E-2</v>
      </c>
      <c r="E430" s="162">
        <v>1.6854462157942576E-2</v>
      </c>
      <c r="F430" s="162">
        <v>1.712693344508907E-2</v>
      </c>
      <c r="G430" s="162">
        <v>1.7394423851715884E-2</v>
      </c>
      <c r="H430" s="162">
        <v>1.7656927439027605E-2</v>
      </c>
      <c r="I430" s="162">
        <v>1.7913471009997326E-2</v>
      </c>
      <c r="J430" s="162">
        <v>1.8163177327199444E-2</v>
      </c>
      <c r="K430" s="162">
        <v>1.8405454277711036E-2</v>
      </c>
      <c r="L430" s="162">
        <v>1.863997090834435E-2</v>
      </c>
      <c r="M430" s="162">
        <v>1.8866593921918775E-2</v>
      </c>
      <c r="N430" s="162">
        <v>1.9085329288636096E-2</v>
      </c>
      <c r="O430" s="162">
        <v>1.9296277556845855E-2</v>
      </c>
      <c r="P430" s="162">
        <v>1.9499601804766051E-2</v>
      </c>
      <c r="Q430" s="162">
        <v>1.9695505262873125E-2</v>
      </c>
      <c r="R430" s="162">
        <v>1.9884215853555716E-2</v>
      </c>
      <c r="S430" s="162">
        <v>2.0065975545389525E-2</v>
      </c>
      <c r="T430" s="162">
        <v>2.0241033026104013E-2</v>
      </c>
      <c r="U430" s="162">
        <v>2.0409638661060429E-2</v>
      </c>
      <c r="V430" s="162">
        <v>2.0572041031673101E-2</v>
      </c>
      <c r="W430" s="162">
        <v>2.0728484572787149E-2</v>
      </c>
      <c r="X430" s="162">
        <v>2.0879207979949313E-2</v>
      </c>
      <c r="Y430" s="162">
        <v>2.1024443159941644E-2</v>
      </c>
      <c r="Z430" s="162">
        <v>2.1164414567178415E-2</v>
      </c>
      <c r="AA430" s="162">
        <v>2.129933881563165E-2</v>
      </c>
      <c r="AB430" s="162">
        <v>2.1429424488202217E-2</v>
      </c>
      <c r="AC430" s="162">
        <v>2.1554872087757637E-2</v>
      </c>
      <c r="AD430" s="162">
        <v>2.1675874089634974E-2</v>
      </c>
      <c r="AE430" s="162">
        <v>2.1792615066396473E-2</v>
      </c>
    </row>
    <row r="431" spans="1:31" x14ac:dyDescent="0.35">
      <c r="A431" s="170">
        <v>42887</v>
      </c>
      <c r="B431" s="162">
        <v>9.5868776067247422E-3</v>
      </c>
      <c r="C431" s="162">
        <v>1.2848361525695197E-2</v>
      </c>
      <c r="D431" s="162">
        <v>1.4105055332348859E-2</v>
      </c>
      <c r="E431" s="162">
        <v>1.4854512030498009E-2</v>
      </c>
      <c r="F431" s="162">
        <v>1.5410983519600265E-2</v>
      </c>
      <c r="G431" s="162">
        <v>1.5872490369257933E-2</v>
      </c>
      <c r="H431" s="162">
        <v>1.6277957816820066E-2</v>
      </c>
      <c r="I431" s="162">
        <v>1.6645592971962553E-2</v>
      </c>
      <c r="J431" s="162">
        <v>1.6985051121402975E-2</v>
      </c>
      <c r="K431" s="162">
        <v>1.7302008841489337E-2</v>
      </c>
      <c r="L431" s="162">
        <v>1.7600105862389637E-2</v>
      </c>
      <c r="M431" s="162">
        <v>1.7881851827127558E-2</v>
      </c>
      <c r="N431" s="162">
        <v>1.8149084363908587E-2</v>
      </c>
      <c r="O431" s="162">
        <v>1.8403216673455416E-2</v>
      </c>
      <c r="P431" s="162">
        <v>1.8645379495358484E-2</v>
      </c>
      <c r="Q431" s="162">
        <v>1.8876506850222293E-2</v>
      </c>
      <c r="R431" s="162">
        <v>1.9097390240385981E-2</v>
      </c>
      <c r="S431" s="162">
        <v>1.9308714309265337E-2</v>
      </c>
      <c r="T431" s="162">
        <v>1.9511081139051992E-2</v>
      </c>
      <c r="U431" s="162">
        <v>1.9705027325799658E-2</v>
      </c>
      <c r="V431" s="162">
        <v>1.9891036311948516E-2</v>
      </c>
      <c r="W431" s="162">
        <v>2.0069547514574924E-2</v>
      </c>
      <c r="X431" s="162">
        <v>2.0240963233340976E-2</v>
      </c>
      <c r="Y431" s="162">
        <v>2.0405653984981953E-2</v>
      </c>
      <c r="Z431" s="162">
        <v>2.0563962699977255E-2</v>
      </c>
      <c r="AA431" s="162">
        <v>2.0716208081206472E-2</v>
      </c>
      <c r="AB431" s="162">
        <v>2.0862687334923483E-2</v>
      </c>
      <c r="AC431" s="162">
        <v>2.100367842419746E-2</v>
      </c>
      <c r="AD431" s="162">
        <v>2.1139441953710807E-2</v>
      </c>
      <c r="AE431" s="162">
        <v>2.1270222766033624E-2</v>
      </c>
    </row>
    <row r="432" spans="1:31" x14ac:dyDescent="0.35">
      <c r="A432" s="170">
        <v>42917</v>
      </c>
      <c r="B432" s="162">
        <v>1.7121595124009518E-2</v>
      </c>
      <c r="C432" s="162">
        <v>1.7003170417436781E-2</v>
      </c>
      <c r="D432" s="162">
        <v>1.7062369940676992E-2</v>
      </c>
      <c r="E432" s="162">
        <v>1.7203959588651049E-2</v>
      </c>
      <c r="F432" s="162">
        <v>1.7389385517548542E-2</v>
      </c>
      <c r="G432" s="162">
        <v>1.7598443124286565E-2</v>
      </c>
      <c r="H432" s="162">
        <v>1.7819434014020454E-2</v>
      </c>
      <c r="I432" s="162">
        <v>1.8045273929167265E-2</v>
      </c>
      <c r="J432" s="162">
        <v>1.8271570849597893E-2</v>
      </c>
      <c r="K432" s="162">
        <v>1.8495569442432722E-2</v>
      </c>
      <c r="L432" s="162">
        <v>1.871553766547401E-2</v>
      </c>
      <c r="M432" s="162">
        <v>1.8930397401377926E-2</v>
      </c>
      <c r="N432" s="162">
        <v>1.9139496085576968E-2</v>
      </c>
      <c r="O432" s="162">
        <v>1.9342462360737875E-2</v>
      </c>
      <c r="P432" s="162">
        <v>1.9539113026041745E-2</v>
      </c>
      <c r="Q432" s="162">
        <v>1.9729391952384479E-2</v>
      </c>
      <c r="R432" s="162">
        <v>1.9913329296987858E-2</v>
      </c>
      <c r="S432" s="162">
        <v>2.0091013840334015E-2</v>
      </c>
      <c r="T432" s="162">
        <v>2.0262573951868992E-2</v>
      </c>
      <c r="U432" s="162">
        <v>2.0428164323513492E-2</v>
      </c>
      <c r="V432" s="162">
        <v>2.0587956619628395E-2</v>
      </c>
      <c r="W432" s="162">
        <v>2.0742132826296625E-2</v>
      </c>
      <c r="X432" s="162">
        <v>2.0890880487312108E-2</v>
      </c>
      <c r="Y432" s="162">
        <v>2.103438927618638E-2</v>
      </c>
      <c r="Z432" s="162">
        <v>2.1172848525579453E-2</v>
      </c>
      <c r="AA432" s="162">
        <v>2.130644545027708E-2</v>
      </c>
      <c r="AB432" s="162">
        <v>2.1435363877382773E-2</v>
      </c>
      <c r="AC432" s="162">
        <v>2.1559783350528633E-2</v>
      </c>
      <c r="AD432" s="162">
        <v>2.1679878511797195E-2</v>
      </c>
      <c r="AE432" s="162">
        <v>2.1795818690976746E-2</v>
      </c>
    </row>
    <row r="433" spans="1:31" x14ac:dyDescent="0.35">
      <c r="A433" s="170">
        <v>42948</v>
      </c>
      <c r="B433" s="162">
        <v>1.6521783233884955E-2</v>
      </c>
      <c r="C433" s="162">
        <v>1.6548562367609109E-2</v>
      </c>
      <c r="D433" s="162">
        <v>1.6645720783647691E-2</v>
      </c>
      <c r="E433" s="162">
        <v>1.6803935166714502E-2</v>
      </c>
      <c r="F433" s="162">
        <v>1.7000577104434964E-2</v>
      </c>
      <c r="G433" s="162">
        <v>1.7219389706842593E-2</v>
      </c>
      <c r="H433" s="162">
        <v>1.7449753681816872E-2</v>
      </c>
      <c r="I433" s="162">
        <v>1.7684853445279494E-2</v>
      </c>
      <c r="J433" s="162">
        <v>1.7920326847293819E-2</v>
      </c>
      <c r="K433" s="162">
        <v>1.815338496574935E-2</v>
      </c>
      <c r="L433" s="162">
        <v>1.8382253493403299E-2</v>
      </c>
      <c r="M433" s="162">
        <v>1.8605819028567484E-2</v>
      </c>
      <c r="N433" s="162">
        <v>1.8823403573136086E-2</v>
      </c>
      <c r="O433" s="162">
        <v>1.9034619181213262E-2</v>
      </c>
      <c r="P433" s="162">
        <v>1.9239273043185286E-2</v>
      </c>
      <c r="Q433" s="162">
        <v>1.9437304634171051E-2</v>
      </c>
      <c r="R433" s="162">
        <v>1.9628743501012021E-2</v>
      </c>
      <c r="S433" s="162">
        <v>1.9813680515036E-2</v>
      </c>
      <c r="T433" s="162">
        <v>1.9992248036524073E-2</v>
      </c>
      <c r="U433" s="162">
        <v>2.0164606062839312E-2</v>
      </c>
      <c r="V433" s="162">
        <v>2.0330932452286364E-2</v>
      </c>
      <c r="W433" s="162">
        <v>2.0491415963185884E-2</v>
      </c>
      <c r="X433" s="162">
        <v>2.064625126365251E-2</v>
      </c>
      <c r="Y433" s="162">
        <v>2.079563533835193E-2</v>
      </c>
      <c r="Z433" s="162">
        <v>2.0939764897119656E-2</v>
      </c>
      <c r="AA433" s="162">
        <v>2.1078834509709453E-2</v>
      </c>
      <c r="AB433" s="162">
        <v>2.1213035271802315E-2</v>
      </c>
      <c r="AC433" s="162">
        <v>2.1342553862894156E-2</v>
      </c>
      <c r="AD433" s="162">
        <v>2.1467571895238877E-2</v>
      </c>
      <c r="AE433" s="162">
        <v>2.1588265480147806E-2</v>
      </c>
    </row>
    <row r="434" spans="1:31" x14ac:dyDescent="0.35">
      <c r="A434" s="170">
        <v>42979</v>
      </c>
      <c r="B434" s="162">
        <v>2.0578023716560329E-2</v>
      </c>
      <c r="C434" s="162">
        <v>1.8608615413323211E-2</v>
      </c>
      <c r="D434" s="162">
        <v>1.7978030593084733E-2</v>
      </c>
      <c r="E434" s="162">
        <v>1.7762584795405805E-2</v>
      </c>
      <c r="F434" s="162">
        <v>1.7732522867869145E-2</v>
      </c>
      <c r="G434" s="162">
        <v>1.7800104268177887E-2</v>
      </c>
      <c r="H434" s="162">
        <v>1.7923185147896387E-2</v>
      </c>
      <c r="I434" s="162">
        <v>1.8078794981206001E-2</v>
      </c>
      <c r="J434" s="162">
        <v>1.8253419718669388E-2</v>
      </c>
      <c r="K434" s="162">
        <v>1.8438699494132037E-2</v>
      </c>
      <c r="L434" s="162">
        <v>1.8629279321625662E-2</v>
      </c>
      <c r="M434" s="162">
        <v>1.8821643456291306E-2</v>
      </c>
      <c r="N434" s="162">
        <v>1.9013444831996705E-2</v>
      </c>
      <c r="O434" s="162">
        <v>1.920310163774603E-2</v>
      </c>
      <c r="P434" s="162">
        <v>1.9389545762040741E-2</v>
      </c>
      <c r="Q434" s="162">
        <v>1.9572061179452746E-2</v>
      </c>
      <c r="R434" s="162">
        <v>1.9750177419197698E-2</v>
      </c>
      <c r="S434" s="162">
        <v>1.9923597741213526E-2</v>
      </c>
      <c r="T434" s="162">
        <v>2.0092149733593238E-2</v>
      </c>
      <c r="U434" s="162">
        <v>2.0255750720621059E-2</v>
      </c>
      <c r="V434" s="162">
        <v>2.0414383153383276E-2</v>
      </c>
      <c r="W434" s="162">
        <v>2.0568076853756931E-2</v>
      </c>
      <c r="X434" s="162">
        <v>2.0716896043433991E-2</v>
      </c>
      <c r="Y434" s="162">
        <v>2.0860929765850564E-2</v>
      </c>
      <c r="Z434" s="162">
        <v>2.1000284748150286E-2</v>
      </c>
      <c r="AA434" s="162">
        <v>2.1135080040707417E-2</v>
      </c>
      <c r="AB434" s="162">
        <v>2.1265442966894029E-2</v>
      </c>
      <c r="AC434" s="162">
        <v>2.1391506048963498E-2</v>
      </c>
      <c r="AD434" s="162">
        <v>2.151340466813869E-2</v>
      </c>
      <c r="AE434" s="162">
        <v>2.1631275281712409E-2</v>
      </c>
    </row>
    <row r="435" spans="1:31" x14ac:dyDescent="0.35">
      <c r="A435" s="170">
        <v>43009</v>
      </c>
      <c r="B435" s="162">
        <v>1.952699333347219E-2</v>
      </c>
      <c r="C435" s="162">
        <v>1.8374740904797883E-2</v>
      </c>
      <c r="D435" s="162">
        <v>1.8062392726775102E-2</v>
      </c>
      <c r="E435" s="162">
        <v>1.801275473492607E-2</v>
      </c>
      <c r="F435" s="162">
        <v>1.8080018510739693E-2</v>
      </c>
      <c r="G435" s="162">
        <v>1.8207801714370718E-2</v>
      </c>
      <c r="H435" s="162">
        <v>1.8368807442089786E-2</v>
      </c>
      <c r="I435" s="162">
        <v>1.8548109101592259E-2</v>
      </c>
      <c r="J435" s="162">
        <v>1.8736935537456624E-2</v>
      </c>
      <c r="K435" s="162">
        <v>1.892989139821619E-2</v>
      </c>
      <c r="L435" s="162">
        <v>1.9123556875166741E-2</v>
      </c>
      <c r="M435" s="162">
        <v>1.9315723393271318E-2</v>
      </c>
      <c r="N435" s="162">
        <v>1.9504951853455552E-2</v>
      </c>
      <c r="O435" s="162">
        <v>1.9690306001024629E-2</v>
      </c>
      <c r="P435" s="162">
        <v>1.9871185829665409E-2</v>
      </c>
      <c r="Q435" s="162">
        <v>2.0047220442753377E-2</v>
      </c>
      <c r="R435" s="162">
        <v>2.0218197421897705E-2</v>
      </c>
      <c r="S435" s="162">
        <v>2.0384015240518361E-2</v>
      </c>
      <c r="T435" s="162">
        <v>2.0544650582106083E-2</v>
      </c>
      <c r="U435" s="162">
        <v>2.0700135510184813E-2</v>
      </c>
      <c r="V435" s="162">
        <v>2.0850541279718016E-2</v>
      </c>
      <c r="W435" s="162">
        <v>2.0995966707099061E-2</v>
      </c>
      <c r="X435" s="162">
        <v>2.1136529721032409E-2</v>
      </c>
      <c r="Y435" s="162">
        <v>2.1272361166647609E-2</v>
      </c>
      <c r="Z435" s="162">
        <v>2.14036002277854E-2</v>
      </c>
      <c r="AA435" s="162">
        <v>2.1530391025953763E-2</v>
      </c>
      <c r="AB435" s="162">
        <v>2.1652880084586705E-2</v>
      </c>
      <c r="AC435" s="162">
        <v>2.1771214436073542E-2</v>
      </c>
      <c r="AD435" s="162">
        <v>2.1885540210541437E-2</v>
      </c>
      <c r="AE435" s="162">
        <v>2.1996001588547535E-2</v>
      </c>
    </row>
    <row r="436" spans="1:31" x14ac:dyDescent="0.35">
      <c r="A436" s="170">
        <v>43040</v>
      </c>
      <c r="B436" s="162">
        <v>2.0653383984207276E-2</v>
      </c>
      <c r="C436" s="162">
        <v>1.9045534618589828E-2</v>
      </c>
      <c r="D436" s="162">
        <v>1.8566337209885105E-2</v>
      </c>
      <c r="E436" s="162">
        <v>1.8429268587671063E-2</v>
      </c>
      <c r="F436" s="162">
        <v>1.8441632827540334E-2</v>
      </c>
      <c r="G436" s="162">
        <v>1.8531103245021337E-2</v>
      </c>
      <c r="H436" s="162">
        <v>1.8663451329750471E-2</v>
      </c>
      <c r="I436" s="162">
        <v>1.8820239436338104E-2</v>
      </c>
      <c r="J436" s="162">
        <v>1.8990723458758536E-2</v>
      </c>
      <c r="K436" s="162">
        <v>1.9168312486623932E-2</v>
      </c>
      <c r="L436" s="162">
        <v>1.9348819166657729E-2</v>
      </c>
      <c r="M436" s="162">
        <v>1.952951900351153E-2</v>
      </c>
      <c r="N436" s="162">
        <v>1.9708612810816265E-2</v>
      </c>
      <c r="O436" s="162">
        <v>1.9884904950291334E-2</v>
      </c>
      <c r="P436" s="162">
        <v>2.005760346704091E-2</v>
      </c>
      <c r="Q436" s="162">
        <v>2.0226192062947908E-2</v>
      </c>
      <c r="R436" s="162">
        <v>2.0390345901055054E-2</v>
      </c>
      <c r="S436" s="162">
        <v>2.0549874950633672E-2</v>
      </c>
      <c r="T436" s="162">
        <v>2.0704685086190097E-2</v>
      </c>
      <c r="U436" s="162">
        <v>2.0854750895142077E-2</v>
      </c>
      <c r="V436" s="162">
        <v>2.100009636744863E-2</v>
      </c>
      <c r="W436" s="162">
        <v>2.1140780990962678E-2</v>
      </c>
      <c r="X436" s="162">
        <v>2.127688961773036E-2</v>
      </c>
      <c r="Y436" s="162">
        <v>2.1408525001920867E-2</v>
      </c>
      <c r="Z436" s="162">
        <v>2.1535802257460532E-2</v>
      </c>
      <c r="AA436" s="162">
        <v>2.1658844712889973E-2</v>
      </c>
      <c r="AB436" s="162">
        <v>2.1777780795052104E-2</v>
      </c>
      <c r="AC436" s="162">
        <v>2.1892741678323648E-2</v>
      </c>
      <c r="AD436" s="162">
        <v>2.2003859508846074E-2</v>
      </c>
      <c r="AE436" s="162">
        <v>2.2111266064249256E-2</v>
      </c>
    </row>
    <row r="438" spans="1:31" ht="15" customHeight="1" x14ac:dyDescent="0.35">
      <c r="A438" s="112" t="s">
        <v>352</v>
      </c>
      <c r="B438" s="112"/>
      <c r="C438" s="112"/>
      <c r="D438" s="160"/>
      <c r="E438" s="160"/>
      <c r="F438" s="160"/>
      <c r="G438" s="160"/>
      <c r="H438" s="160"/>
    </row>
    <row r="439" spans="1:31" x14ac:dyDescent="0.35">
      <c r="A439" s="208"/>
      <c r="B439" s="208"/>
      <c r="C439" s="208"/>
      <c r="D439" s="162"/>
    </row>
  </sheetData>
  <printOptions horizontalCentered="1"/>
  <pageMargins left="0.7" right="0.7" top="0.75" bottom="0.75" header="0.3" footer="0.3"/>
  <pageSetup fitToHeight="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workbookViewId="0">
      <selection activeCell="D11" sqref="D11"/>
    </sheetView>
  </sheetViews>
  <sheetFormatPr defaultRowHeight="14.5" x14ac:dyDescent="0.35"/>
  <cols>
    <col min="4" max="4" width="17.81640625" bestFit="1" customWidth="1"/>
    <col min="7" max="7" width="10.453125" bestFit="1" customWidth="1"/>
    <col min="11" max="11" width="10.453125" bestFit="1" customWidth="1"/>
    <col min="14" max="14" width="10.453125" bestFit="1" customWidth="1"/>
  </cols>
  <sheetData>
    <row r="1" spans="1:15" ht="15" x14ac:dyDescent="0.35">
      <c r="A1" s="156"/>
      <c r="B1" s="156"/>
      <c r="C1" s="156"/>
      <c r="D1" s="163" t="s">
        <v>274</v>
      </c>
      <c r="E1" s="163"/>
      <c r="F1" s="163"/>
      <c r="G1" s="156"/>
      <c r="H1" s="156"/>
      <c r="I1" s="156"/>
      <c r="J1" s="156"/>
      <c r="K1" s="156"/>
      <c r="L1" s="156"/>
      <c r="M1" s="156"/>
      <c r="N1" s="156"/>
      <c r="O1" s="156"/>
    </row>
    <row r="3" spans="1:15" ht="15" x14ac:dyDescent="0.35">
      <c r="A3" s="156"/>
      <c r="B3" s="156"/>
      <c r="C3" s="156"/>
      <c r="D3" s="156" t="s">
        <v>275</v>
      </c>
      <c r="E3" s="156" t="s">
        <v>276</v>
      </c>
      <c r="F3" s="156"/>
      <c r="G3" s="156" t="s">
        <v>277</v>
      </c>
      <c r="H3" s="156" t="s">
        <v>278</v>
      </c>
      <c r="I3" s="156"/>
      <c r="J3" s="156"/>
      <c r="K3" s="156"/>
      <c r="L3" s="156"/>
      <c r="M3" s="156"/>
      <c r="N3" s="156"/>
      <c r="O3" s="156"/>
    </row>
    <row r="6" spans="1:15" ht="15" x14ac:dyDescent="0.35">
      <c r="A6" s="156" t="s">
        <v>279</v>
      </c>
      <c r="B6" s="157">
        <v>40179</v>
      </c>
      <c r="C6" s="156"/>
      <c r="D6" s="158" t="s">
        <v>1</v>
      </c>
      <c r="E6" s="158"/>
      <c r="F6" s="156"/>
      <c r="G6" s="158" t="s">
        <v>143</v>
      </c>
      <c r="H6" s="158"/>
      <c r="I6" s="156"/>
      <c r="J6" s="156"/>
      <c r="K6" s="158" t="s">
        <v>3</v>
      </c>
      <c r="L6" s="158"/>
      <c r="M6" s="156"/>
      <c r="N6" s="158" t="s">
        <v>4</v>
      </c>
      <c r="O6" s="158"/>
    </row>
    <row r="7" spans="1:15" ht="15" x14ac:dyDescent="0.35">
      <c r="A7" s="156"/>
      <c r="B7" s="156"/>
      <c r="C7" s="156"/>
      <c r="D7" s="156"/>
      <c r="E7" s="156"/>
      <c r="F7" s="156"/>
      <c r="G7" s="156"/>
      <c r="H7" s="156"/>
      <c r="I7" s="156"/>
      <c r="J7" s="156"/>
      <c r="K7" s="156"/>
      <c r="L7" s="156"/>
      <c r="M7" s="156"/>
      <c r="N7" s="156"/>
      <c r="O7" s="156"/>
    </row>
    <row r="8" spans="1:15" ht="15" x14ac:dyDescent="0.35">
      <c r="A8" s="156" t="s">
        <v>280</v>
      </c>
      <c r="B8" s="156"/>
      <c r="C8" s="156"/>
      <c r="D8" s="157">
        <v>40268</v>
      </c>
      <c r="E8" s="156">
        <v>7.3518999999999997</v>
      </c>
      <c r="F8" s="156"/>
      <c r="G8" s="157">
        <v>40268</v>
      </c>
      <c r="H8" s="156">
        <v>6.8192000000000004</v>
      </c>
      <c r="I8" s="156"/>
      <c r="J8" s="156"/>
      <c r="K8" s="157">
        <v>41547</v>
      </c>
      <c r="L8" s="156">
        <v>4.8651</v>
      </c>
      <c r="M8" s="156"/>
      <c r="N8" s="157">
        <v>40268</v>
      </c>
      <c r="O8" s="156">
        <v>6.6340000000000003</v>
      </c>
    </row>
    <row r="9" spans="1:15" ht="15" x14ac:dyDescent="0.35">
      <c r="A9" s="156"/>
      <c r="B9" s="156"/>
      <c r="C9" s="156"/>
      <c r="D9" s="157">
        <v>40359</v>
      </c>
      <c r="E9" s="156">
        <v>7.5823999999999998</v>
      </c>
      <c r="F9" s="156"/>
      <c r="G9" s="157">
        <v>40359</v>
      </c>
      <c r="H9" s="156">
        <v>6.8822000000000001</v>
      </c>
      <c r="I9" s="156"/>
      <c r="J9" s="156"/>
      <c r="K9" s="157">
        <v>41639</v>
      </c>
      <c r="L9" s="156">
        <v>9.2218</v>
      </c>
      <c r="M9" s="156"/>
      <c r="N9" s="157">
        <v>40359</v>
      </c>
      <c r="O9" s="156">
        <v>6.7626999999999997</v>
      </c>
    </row>
    <row r="10" spans="1:15" ht="15" x14ac:dyDescent="0.35">
      <c r="A10" s="156"/>
      <c r="B10" s="156"/>
      <c r="C10" s="156"/>
      <c r="D10" s="157">
        <v>40451</v>
      </c>
      <c r="E10" s="156">
        <v>7.7870999999999997</v>
      </c>
      <c r="F10" s="156"/>
      <c r="G10" s="157">
        <v>40451</v>
      </c>
      <c r="H10" s="156">
        <v>6.8007</v>
      </c>
      <c r="I10" s="156"/>
      <c r="J10" s="156"/>
      <c r="K10" s="157">
        <v>41729</v>
      </c>
      <c r="L10" s="156">
        <v>9.2401999999999997</v>
      </c>
      <c r="M10" s="156"/>
      <c r="N10" s="157">
        <v>40451</v>
      </c>
      <c r="O10" s="156">
        <v>6.4675000000000002</v>
      </c>
    </row>
    <row r="11" spans="1:15" ht="15" x14ac:dyDescent="0.35">
      <c r="A11" s="156"/>
      <c r="B11" s="156"/>
      <c r="C11" s="156"/>
      <c r="D11" s="157">
        <v>40543</v>
      </c>
      <c r="E11" s="156">
        <v>7.5163000000000002</v>
      </c>
      <c r="F11" s="156"/>
      <c r="G11" s="157">
        <v>40543</v>
      </c>
      <c r="H11" s="156">
        <v>6.7115999999999998</v>
      </c>
      <c r="I11" s="156"/>
      <c r="J11" s="156"/>
      <c r="K11" s="157">
        <v>41820</v>
      </c>
      <c r="L11" s="156">
        <v>7.5902000000000003</v>
      </c>
      <c r="M11" s="156"/>
      <c r="N11" s="157">
        <v>40543</v>
      </c>
      <c r="O11" s="156">
        <v>7.5613999999999999</v>
      </c>
    </row>
    <row r="12" spans="1:15" ht="15" x14ac:dyDescent="0.35">
      <c r="A12" s="156"/>
      <c r="B12" s="156"/>
      <c r="C12" s="156"/>
      <c r="D12" s="157">
        <v>40633</v>
      </c>
      <c r="E12" s="156">
        <v>6.4821</v>
      </c>
      <c r="F12" s="156"/>
      <c r="G12" s="157">
        <v>40633</v>
      </c>
      <c r="H12" s="156">
        <v>5.7774999999999999</v>
      </c>
      <c r="I12" s="156"/>
      <c r="J12" s="156"/>
      <c r="K12" s="157">
        <v>41912</v>
      </c>
      <c r="L12" s="156">
        <v>7.165</v>
      </c>
      <c r="M12" s="156"/>
      <c r="N12" s="157">
        <v>40633</v>
      </c>
      <c r="O12" s="156">
        <v>7.0582000000000003</v>
      </c>
    </row>
    <row r="13" spans="1:15" ht="15" x14ac:dyDescent="0.35">
      <c r="A13" s="156"/>
      <c r="B13" s="156"/>
      <c r="C13" s="156"/>
      <c r="D13" s="157">
        <v>40724</v>
      </c>
      <c r="E13" s="156">
        <v>6.5811000000000002</v>
      </c>
      <c r="F13" s="156"/>
      <c r="G13" s="157">
        <v>40724</v>
      </c>
      <c r="H13" s="156">
        <v>5.9431000000000003</v>
      </c>
      <c r="I13" s="156"/>
      <c r="J13" s="156"/>
      <c r="K13" s="157">
        <v>42004</v>
      </c>
      <c r="L13" s="156">
        <v>5.8990999999999998</v>
      </c>
      <c r="M13" s="156"/>
      <c r="N13" s="157">
        <v>40724</v>
      </c>
      <c r="O13" s="156">
        <v>7.0267999999999997</v>
      </c>
    </row>
    <row r="14" spans="1:15" ht="15" x14ac:dyDescent="0.35">
      <c r="A14" s="156"/>
      <c r="B14" s="156"/>
      <c r="C14" s="156"/>
      <c r="D14" s="157">
        <v>40816</v>
      </c>
      <c r="E14" s="156">
        <v>6.1429999999999998</v>
      </c>
      <c r="F14" s="156"/>
      <c r="G14" s="157">
        <v>40816</v>
      </c>
      <c r="H14" s="156">
        <v>5.4611999999999998</v>
      </c>
      <c r="I14" s="156"/>
      <c r="J14" s="156"/>
      <c r="K14" s="157">
        <v>42094</v>
      </c>
      <c r="L14" s="156">
        <v>5.9394999999999998</v>
      </c>
      <c r="M14" s="156"/>
      <c r="N14" s="157">
        <v>40816</v>
      </c>
      <c r="O14" s="156">
        <v>6.5582000000000003</v>
      </c>
    </row>
    <row r="15" spans="1:15" ht="15" x14ac:dyDescent="0.35">
      <c r="A15" s="156"/>
      <c r="B15" s="156"/>
      <c r="C15" s="156"/>
      <c r="D15" s="157">
        <v>40908</v>
      </c>
      <c r="E15" s="156">
        <v>6.2617000000000003</v>
      </c>
      <c r="F15" s="156"/>
      <c r="G15" s="157">
        <v>40908</v>
      </c>
      <c r="H15" s="156">
        <v>5.8377999999999997</v>
      </c>
      <c r="I15" s="156"/>
      <c r="J15" s="156"/>
      <c r="K15" s="157">
        <v>42185</v>
      </c>
      <c r="L15" s="156">
        <v>6.3951000000000002</v>
      </c>
      <c r="M15" s="156"/>
      <c r="N15" s="157">
        <v>40908</v>
      </c>
      <c r="O15" s="156">
        <v>6.3575999999999997</v>
      </c>
    </row>
    <row r="16" spans="1:15" ht="15" x14ac:dyDescent="0.35">
      <c r="A16" s="156"/>
      <c r="B16" s="156"/>
      <c r="C16" s="156"/>
      <c r="D16" s="157">
        <v>40999</v>
      </c>
      <c r="E16" s="156">
        <v>6.5029000000000003</v>
      </c>
      <c r="F16" s="156"/>
      <c r="G16" s="157">
        <v>40999</v>
      </c>
      <c r="H16" s="156">
        <v>6.0324</v>
      </c>
      <c r="I16" s="156"/>
      <c r="J16" s="156"/>
      <c r="K16" s="157">
        <v>42277</v>
      </c>
      <c r="L16" s="156">
        <v>5.2732000000000001</v>
      </c>
      <c r="M16" s="156"/>
      <c r="N16" s="157">
        <v>40999</v>
      </c>
      <c r="O16" s="156">
        <v>6.5563000000000002</v>
      </c>
    </row>
    <row r="17" spans="4:15" ht="15" x14ac:dyDescent="0.35">
      <c r="D17" s="157">
        <v>41090</v>
      </c>
      <c r="E17" s="156">
        <v>6.4530000000000003</v>
      </c>
      <c r="F17" s="156"/>
      <c r="G17" s="157">
        <v>41090</v>
      </c>
      <c r="H17" s="156">
        <v>5.9523000000000001</v>
      </c>
      <c r="I17" s="156"/>
      <c r="J17" s="156"/>
      <c r="K17" s="157">
        <v>42369</v>
      </c>
      <c r="L17" s="156">
        <v>4.9496000000000002</v>
      </c>
      <c r="M17" s="156"/>
      <c r="N17" s="157">
        <v>41090</v>
      </c>
      <c r="O17" s="156">
        <v>5.2544000000000004</v>
      </c>
    </row>
    <row r="18" spans="4:15" ht="15" x14ac:dyDescent="0.35">
      <c r="D18" s="157">
        <v>41182</v>
      </c>
      <c r="E18" s="156">
        <v>6.3846999999999996</v>
      </c>
      <c r="F18" s="156"/>
      <c r="G18" s="157">
        <v>41182</v>
      </c>
      <c r="H18" s="156">
        <v>5.8817000000000004</v>
      </c>
      <c r="I18" s="156"/>
      <c r="J18" s="156"/>
      <c r="K18" s="157">
        <v>42460</v>
      </c>
      <c r="L18" s="156">
        <v>4.8</v>
      </c>
      <c r="M18" s="156"/>
      <c r="N18" s="157">
        <v>41182</v>
      </c>
      <c r="O18" s="156">
        <v>6.9847000000000001</v>
      </c>
    </row>
    <row r="19" spans="4:15" ht="15" x14ac:dyDescent="0.35">
      <c r="D19" s="157">
        <v>41274</v>
      </c>
      <c r="E19" s="156">
        <v>6.4825999999999997</v>
      </c>
      <c r="F19" s="156"/>
      <c r="G19" s="157">
        <v>41274</v>
      </c>
      <c r="H19" s="156">
        <v>6.2495000000000003</v>
      </c>
      <c r="I19" s="156"/>
      <c r="J19" s="156"/>
      <c r="K19" s="157">
        <v>42551</v>
      </c>
      <c r="L19" s="156">
        <v>4.5701999999999998</v>
      </c>
      <c r="M19" s="156"/>
      <c r="N19" s="157">
        <v>41274</v>
      </c>
      <c r="O19" s="156">
        <v>6.5887000000000002</v>
      </c>
    </row>
    <row r="20" spans="4:15" ht="15" x14ac:dyDescent="0.35">
      <c r="D20" s="157">
        <v>41364</v>
      </c>
      <c r="E20" s="156">
        <v>6.3461999999999996</v>
      </c>
      <c r="F20" s="156"/>
      <c r="G20" s="157">
        <v>41364</v>
      </c>
      <c r="H20" s="156">
        <v>6.0533999999999999</v>
      </c>
      <c r="I20" s="156"/>
      <c r="J20" s="156"/>
      <c r="K20" s="157">
        <v>42643</v>
      </c>
      <c r="L20" s="156">
        <v>5.4821</v>
      </c>
      <c r="M20" s="156"/>
      <c r="N20" s="157">
        <v>41364</v>
      </c>
      <c r="O20" s="156">
        <v>5.0286999999999997</v>
      </c>
    </row>
    <row r="21" spans="4:15" ht="15" x14ac:dyDescent="0.35">
      <c r="D21" s="157">
        <v>41455</v>
      </c>
      <c r="E21" s="156">
        <v>6.6242000000000001</v>
      </c>
      <c r="F21" s="156"/>
      <c r="G21" s="157">
        <v>41455</v>
      </c>
      <c r="H21" s="156">
        <v>6.484</v>
      </c>
      <c r="I21" s="156"/>
      <c r="J21" s="156"/>
      <c r="K21" s="157">
        <v>42735</v>
      </c>
      <c r="L21" s="156">
        <v>6.7477</v>
      </c>
      <c r="M21" s="156"/>
      <c r="N21" s="157">
        <v>41455</v>
      </c>
      <c r="O21" s="156">
        <v>6.8901000000000003</v>
      </c>
    </row>
    <row r="22" spans="4:15" ht="15" x14ac:dyDescent="0.35">
      <c r="D22" s="157">
        <v>41547</v>
      </c>
      <c r="E22" s="156">
        <v>6.6544999999999996</v>
      </c>
      <c r="F22" s="156"/>
      <c r="G22" s="157">
        <v>41547</v>
      </c>
      <c r="H22" s="156">
        <v>6.1631999999999998</v>
      </c>
      <c r="I22" s="156"/>
      <c r="J22" s="156"/>
      <c r="K22" s="157">
        <v>42825</v>
      </c>
      <c r="L22" s="156">
        <v>6.8715999999999999</v>
      </c>
      <c r="M22" s="156"/>
      <c r="N22" s="157">
        <v>41547</v>
      </c>
      <c r="O22" s="156">
        <v>5.7625999999999999</v>
      </c>
    </row>
    <row r="23" spans="4:15" ht="15" x14ac:dyDescent="0.35">
      <c r="D23" s="157">
        <v>41639</v>
      </c>
      <c r="E23" s="156">
        <v>6.6946000000000003</v>
      </c>
      <c r="F23" s="156"/>
      <c r="G23" s="157">
        <v>41639</v>
      </c>
      <c r="H23" s="156">
        <v>6.3696999999999999</v>
      </c>
      <c r="I23" s="156"/>
      <c r="J23" s="156"/>
      <c r="K23" s="157">
        <v>42916</v>
      </c>
      <c r="L23" s="156">
        <v>5.7119999999999997</v>
      </c>
      <c r="M23" s="156"/>
      <c r="N23" s="157">
        <v>41639</v>
      </c>
      <c r="O23" s="156">
        <v>7.3738999999999999</v>
      </c>
    </row>
    <row r="24" spans="4:15" ht="15" x14ac:dyDescent="0.35">
      <c r="D24" s="157">
        <v>41729</v>
      </c>
      <c r="E24" s="156">
        <v>6.5120000000000005</v>
      </c>
      <c r="F24" s="156"/>
      <c r="G24" s="157">
        <v>41729</v>
      </c>
      <c r="H24" s="156">
        <v>6.5212000000000003</v>
      </c>
      <c r="I24" s="156"/>
      <c r="J24" s="156"/>
      <c r="K24" s="157">
        <v>43008</v>
      </c>
      <c r="L24" s="156">
        <v>6.4172000000000002</v>
      </c>
      <c r="M24" s="156"/>
      <c r="N24" s="157">
        <v>41729</v>
      </c>
      <c r="O24" s="156">
        <v>7.1166</v>
      </c>
    </row>
    <row r="25" spans="4:15" ht="15" x14ac:dyDescent="0.35">
      <c r="D25" s="157">
        <v>41820</v>
      </c>
      <c r="E25" s="156">
        <v>6.4332000000000003</v>
      </c>
      <c r="F25" s="156"/>
      <c r="G25" s="157">
        <v>41820</v>
      </c>
      <c r="H25" s="156">
        <v>6.5105000000000004</v>
      </c>
      <c r="I25" s="156"/>
      <c r="J25" s="156"/>
      <c r="K25" s="157">
        <v>43070</v>
      </c>
      <c r="L25" s="156">
        <v>6.5293999999999999</v>
      </c>
      <c r="M25" s="156"/>
      <c r="N25" s="157">
        <v>41820</v>
      </c>
      <c r="O25" s="156">
        <v>6.3038999999999996</v>
      </c>
    </row>
    <row r="26" spans="4:15" ht="15" x14ac:dyDescent="0.35">
      <c r="D26" s="157">
        <v>41912</v>
      </c>
      <c r="E26" s="156">
        <v>6.5160999999999998</v>
      </c>
      <c r="F26" s="156"/>
      <c r="G26" s="157">
        <v>41912</v>
      </c>
      <c r="H26" s="156">
        <v>6.5759999999999996</v>
      </c>
      <c r="I26" s="156"/>
      <c r="J26" s="156"/>
      <c r="K26" s="156"/>
      <c r="L26" s="156"/>
      <c r="M26" s="156"/>
      <c r="N26" s="157">
        <v>41912</v>
      </c>
      <c r="O26" s="156">
        <v>5.3474000000000004</v>
      </c>
    </row>
    <row r="27" spans="4:15" ht="15" x14ac:dyDescent="0.35">
      <c r="D27" s="157">
        <v>42004</v>
      </c>
      <c r="E27" s="156">
        <v>5.6604000000000001</v>
      </c>
      <c r="F27" s="156"/>
      <c r="G27" s="157">
        <v>42004</v>
      </c>
      <c r="H27" s="156">
        <v>5.8711000000000002</v>
      </c>
      <c r="I27" s="156"/>
      <c r="J27" s="156"/>
      <c r="K27" s="156"/>
      <c r="L27" s="156"/>
      <c r="M27" s="156"/>
      <c r="N27" s="157">
        <v>42004</v>
      </c>
      <c r="O27" s="156">
        <v>5.3151999999999999</v>
      </c>
    </row>
    <row r="28" spans="4:15" ht="15" x14ac:dyDescent="0.35">
      <c r="D28" s="157">
        <v>42094</v>
      </c>
      <c r="E28" s="156">
        <v>5.5312999999999999</v>
      </c>
      <c r="F28" s="156"/>
      <c r="G28" s="157">
        <v>42094</v>
      </c>
      <c r="H28" s="156">
        <v>5.8890000000000002</v>
      </c>
      <c r="I28" s="156"/>
      <c r="J28" s="156"/>
      <c r="K28" s="156"/>
      <c r="L28" s="156"/>
      <c r="M28" s="156"/>
      <c r="N28" s="157">
        <v>42094</v>
      </c>
      <c r="O28" s="156">
        <v>5.2514000000000003</v>
      </c>
    </row>
    <row r="29" spans="4:15" ht="15" x14ac:dyDescent="0.35">
      <c r="D29" s="157">
        <v>42185</v>
      </c>
      <c r="E29" s="156">
        <v>5.7809999999999997</v>
      </c>
      <c r="F29" s="156"/>
      <c r="G29" s="157">
        <v>42185</v>
      </c>
      <c r="H29" s="156">
        <v>6.1855000000000002</v>
      </c>
      <c r="I29" s="156"/>
      <c r="J29" s="156"/>
      <c r="K29" s="156"/>
      <c r="L29" s="156"/>
      <c r="M29" s="156"/>
      <c r="N29" s="157">
        <v>42185</v>
      </c>
      <c r="O29" s="156">
        <v>7.2462999999999997</v>
      </c>
    </row>
    <row r="30" spans="4:15" ht="15" x14ac:dyDescent="0.35">
      <c r="D30" s="157">
        <v>42277</v>
      </c>
      <c r="E30" s="156">
        <v>5.4448999999999996</v>
      </c>
      <c r="F30" s="156"/>
      <c r="G30" s="157">
        <v>42277</v>
      </c>
      <c r="H30" s="156">
        <v>5.9946999999999999</v>
      </c>
      <c r="I30" s="156"/>
      <c r="J30" s="156"/>
      <c r="K30" s="156"/>
      <c r="L30" s="156"/>
      <c r="M30" s="156"/>
      <c r="N30" s="157">
        <v>42277</v>
      </c>
      <c r="O30" s="156">
        <v>6.306</v>
      </c>
    </row>
    <row r="31" spans="4:15" ht="15" x14ac:dyDescent="0.35">
      <c r="D31" s="157">
        <v>42369</v>
      </c>
      <c r="E31" s="156">
        <v>5.5289999999999999</v>
      </c>
      <c r="F31" s="156"/>
      <c r="G31" s="157">
        <v>42369</v>
      </c>
      <c r="H31" s="156">
        <v>5.9122000000000003</v>
      </c>
      <c r="I31" s="156"/>
      <c r="J31" s="156"/>
      <c r="K31" s="156"/>
      <c r="L31" s="156"/>
      <c r="M31" s="156"/>
      <c r="N31" s="157">
        <v>42369</v>
      </c>
      <c r="O31" s="156">
        <v>5.4371999999999998</v>
      </c>
    </row>
    <row r="32" spans="4:15" ht="15" x14ac:dyDescent="0.35">
      <c r="D32" s="157">
        <v>42460</v>
      </c>
      <c r="E32" s="156">
        <v>5.3296000000000001</v>
      </c>
      <c r="F32" s="156"/>
      <c r="G32" s="157">
        <v>42460</v>
      </c>
      <c r="H32" s="156">
        <v>6.0351999999999997</v>
      </c>
      <c r="I32" s="156"/>
      <c r="J32" s="156"/>
      <c r="K32" s="156"/>
      <c r="L32" s="156"/>
      <c r="M32" s="156"/>
      <c r="N32" s="157">
        <v>42460</v>
      </c>
      <c r="O32" s="156">
        <v>5.1609999999999996</v>
      </c>
    </row>
    <row r="33" spans="4:15" ht="15" x14ac:dyDescent="0.35">
      <c r="D33" s="157">
        <v>42551</v>
      </c>
      <c r="E33" s="156">
        <v>5.1036000000000001</v>
      </c>
      <c r="F33" s="156"/>
      <c r="G33" s="157">
        <v>42551</v>
      </c>
      <c r="H33" s="156">
        <v>5.8208000000000002</v>
      </c>
      <c r="I33" s="156"/>
      <c r="J33" s="156"/>
      <c r="K33" s="156"/>
      <c r="L33" s="156"/>
      <c r="M33" s="156"/>
      <c r="N33" s="157">
        <v>42551</v>
      </c>
      <c r="O33" s="156">
        <v>4.8335999999999997</v>
      </c>
    </row>
    <row r="34" spans="4:15" x14ac:dyDescent="0.35">
      <c r="D34" s="157">
        <v>42643</v>
      </c>
      <c r="E34" s="156">
        <v>5.1844000000000001</v>
      </c>
      <c r="F34" s="156"/>
      <c r="G34" s="157">
        <v>42643</v>
      </c>
      <c r="H34" s="156">
        <v>5.5862999999999996</v>
      </c>
      <c r="I34" s="156"/>
      <c r="J34" s="156"/>
      <c r="K34" s="156"/>
      <c r="L34" s="156"/>
      <c r="M34" s="156"/>
      <c r="N34" s="157">
        <v>42643</v>
      </c>
      <c r="O34" s="156">
        <v>5.4126000000000003</v>
      </c>
    </row>
    <row r="35" spans="4:15" x14ac:dyDescent="0.35">
      <c r="D35" s="157">
        <v>42735</v>
      </c>
      <c r="E35" s="156">
        <v>5.5186999999999999</v>
      </c>
      <c r="F35" s="156"/>
      <c r="G35" s="157">
        <v>42735</v>
      </c>
      <c r="H35" s="156">
        <v>5.7686999999999999</v>
      </c>
      <c r="I35" s="156"/>
      <c r="J35" s="156"/>
      <c r="K35" s="156"/>
      <c r="L35" s="156"/>
      <c r="M35" s="156"/>
      <c r="N35" s="157">
        <v>42735</v>
      </c>
      <c r="O35" s="156">
        <v>5.6243999999999996</v>
      </c>
    </row>
    <row r="36" spans="4:15" x14ac:dyDescent="0.35">
      <c r="D36" s="157">
        <v>42825</v>
      </c>
      <c r="E36" s="156">
        <v>5.4271000000000003</v>
      </c>
      <c r="F36" s="156"/>
      <c r="G36" s="157">
        <v>42825</v>
      </c>
      <c r="H36" s="156">
        <v>5.5632000000000001</v>
      </c>
      <c r="I36" s="156"/>
      <c r="J36" s="156"/>
      <c r="K36" s="156"/>
      <c r="L36" s="156"/>
      <c r="M36" s="156"/>
      <c r="N36" s="157">
        <v>42825</v>
      </c>
      <c r="O36" s="156">
        <v>5.8484999999999996</v>
      </c>
    </row>
    <row r="37" spans="4:15" x14ac:dyDescent="0.35">
      <c r="D37" s="157">
        <v>42916</v>
      </c>
      <c r="E37" s="156">
        <v>5.2054999999999998</v>
      </c>
      <c r="F37" s="156"/>
      <c r="G37" s="157">
        <v>42916</v>
      </c>
      <c r="H37" s="156">
        <v>5.3958000000000004</v>
      </c>
      <c r="I37" s="156"/>
      <c r="J37" s="156"/>
      <c r="K37" s="156"/>
      <c r="L37" s="156"/>
      <c r="M37" s="156"/>
      <c r="N37" s="157">
        <v>42916</v>
      </c>
      <c r="O37" s="156">
        <v>6.0701000000000001</v>
      </c>
    </row>
    <row r="38" spans="4:15" x14ac:dyDescent="0.35">
      <c r="D38" s="157">
        <v>43008</v>
      </c>
      <c r="E38" s="156">
        <v>5.1569000000000003</v>
      </c>
      <c r="F38" s="156"/>
      <c r="G38" s="157">
        <v>43008</v>
      </c>
      <c r="H38" s="156">
        <v>5.5100999999999996</v>
      </c>
      <c r="I38" s="156"/>
      <c r="J38" s="156"/>
      <c r="K38" s="156"/>
      <c r="L38" s="156"/>
      <c r="M38" s="156"/>
      <c r="N38" s="157">
        <v>43008</v>
      </c>
      <c r="O38" s="156">
        <v>6.2941000000000003</v>
      </c>
    </row>
    <row r="39" spans="4:15" x14ac:dyDescent="0.35">
      <c r="D39" s="157">
        <v>43070</v>
      </c>
      <c r="E39" s="156">
        <v>4.9615999999999998</v>
      </c>
      <c r="F39" s="156"/>
      <c r="G39" s="157">
        <v>43070</v>
      </c>
      <c r="H39" s="156">
        <v>5.1867999999999999</v>
      </c>
      <c r="I39" s="156"/>
      <c r="J39" s="156"/>
      <c r="K39" s="156"/>
      <c r="L39" s="156"/>
      <c r="M39" s="156"/>
      <c r="N39" s="157">
        <v>43070</v>
      </c>
      <c r="O39" s="156">
        <v>6.5968</v>
      </c>
    </row>
  </sheetData>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3"/>
  <sheetViews>
    <sheetView zoomScale="85" zoomScaleNormal="85" workbookViewId="0">
      <selection activeCell="G23" sqref="G23"/>
    </sheetView>
  </sheetViews>
  <sheetFormatPr defaultColWidth="8.81640625" defaultRowHeight="14.5" x14ac:dyDescent="0.35"/>
  <cols>
    <col min="1" max="1" width="8.81640625" style="162"/>
    <col min="2" max="2" width="29.81640625" style="162" bestFit="1" customWidth="1"/>
    <col min="3" max="3" width="14" style="162" customWidth="1"/>
    <col min="4" max="4" width="8.81640625" style="162"/>
    <col min="5" max="7" width="12" style="162" bestFit="1" customWidth="1"/>
    <col min="8" max="8" width="11" style="162" bestFit="1" customWidth="1"/>
    <col min="9" max="16384" width="8.81640625" style="162"/>
  </cols>
  <sheetData>
    <row r="1" spans="2:3" ht="15" x14ac:dyDescent="0.25">
      <c r="C1" s="162">
        <v>2017</v>
      </c>
    </row>
    <row r="2" spans="2:3" ht="18.75" x14ac:dyDescent="0.3">
      <c r="B2" s="10" t="s">
        <v>301</v>
      </c>
      <c r="C2" s="158"/>
    </row>
    <row r="3" spans="2:3" ht="6" customHeight="1" thickBot="1" x14ac:dyDescent="0.3">
      <c r="B3" s="135"/>
      <c r="C3" s="135"/>
    </row>
    <row r="4" spans="2:3" ht="6" customHeight="1" thickTop="1" x14ac:dyDescent="0.25"/>
    <row r="5" spans="2:3" ht="15" x14ac:dyDescent="0.25">
      <c r="B5" s="136"/>
      <c r="C5" s="138" t="s">
        <v>302</v>
      </c>
    </row>
    <row r="6" spans="2:3" ht="6" customHeight="1" x14ac:dyDescent="0.25"/>
    <row r="7" spans="2:3" ht="14.5" customHeight="1" x14ac:dyDescent="0.25">
      <c r="B7" s="206" t="s">
        <v>303</v>
      </c>
      <c r="C7" s="136"/>
    </row>
    <row r="8" spans="2:3" ht="14.5" customHeight="1" x14ac:dyDescent="0.25">
      <c r="B8" s="207" t="s">
        <v>1</v>
      </c>
      <c r="C8" s="69">
        <v>141600000</v>
      </c>
    </row>
    <row r="9" spans="2:3" ht="14.5" customHeight="1" x14ac:dyDescent="0.25">
      <c r="B9" s="207" t="s">
        <v>143</v>
      </c>
      <c r="C9" s="69">
        <v>145300000</v>
      </c>
    </row>
    <row r="10" spans="2:3" ht="14.5" customHeight="1" x14ac:dyDescent="0.25">
      <c r="B10" s="207" t="s">
        <v>3</v>
      </c>
      <c r="C10" s="69">
        <v>54600000</v>
      </c>
    </row>
    <row r="11" spans="2:3" ht="14.5" customHeight="1" x14ac:dyDescent="0.25">
      <c r="B11" s="207" t="s">
        <v>4</v>
      </c>
      <c r="C11" s="69">
        <v>72600000</v>
      </c>
    </row>
    <row r="12" spans="2:3" ht="6" customHeight="1" thickBot="1" x14ac:dyDescent="0.3">
      <c r="B12" s="135"/>
      <c r="C12" s="135"/>
    </row>
    <row r="13" spans="2:3" ht="6" customHeight="1" thickTop="1" x14ac:dyDescent="0.25"/>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9"/>
  <sheetViews>
    <sheetView zoomScaleNormal="100" zoomScaleSheetLayoutView="85" workbookViewId="0"/>
  </sheetViews>
  <sheetFormatPr defaultColWidth="9.1796875" defaultRowHeight="14.5" outlineLevelRow="1" x14ac:dyDescent="0.35"/>
  <cols>
    <col min="1" max="1" width="10.7265625" style="84" customWidth="1"/>
    <col min="2" max="2" width="40.81640625" style="29" customWidth="1"/>
    <col min="3" max="3" width="5.453125" style="29" customWidth="1"/>
    <col min="4" max="4" width="13.54296875" style="29" customWidth="1"/>
    <col min="5" max="8" width="12.81640625" style="29" customWidth="1"/>
    <col min="9" max="9" width="13.1796875" style="29" customWidth="1"/>
    <col min="10" max="13" width="12.81640625" style="29" customWidth="1"/>
    <col min="14" max="14" width="13.1796875" style="29" customWidth="1"/>
    <col min="15" max="18" width="12.81640625" style="29" customWidth="1"/>
    <col min="19" max="16384" width="9.1796875" style="29"/>
  </cols>
  <sheetData>
    <row r="1" spans="1:18" s="1" customFormat="1" ht="15" outlineLevel="1" x14ac:dyDescent="0.25">
      <c r="A1" s="137"/>
      <c r="D1" s="1">
        <v>12</v>
      </c>
      <c r="E1" s="1">
        <v>0.5</v>
      </c>
    </row>
    <row r="2" spans="1:18" s="1" customFormat="1" ht="15" outlineLevel="1" x14ac:dyDescent="0.25">
      <c r="A2" s="137"/>
      <c r="H2" s="1">
        <v>1000000</v>
      </c>
    </row>
    <row r="3" spans="1:18" s="84" customFormat="1" ht="15" x14ac:dyDescent="0.25">
      <c r="A3" s="190"/>
      <c r="B3" s="190"/>
      <c r="C3" s="190"/>
      <c r="D3" s="190"/>
      <c r="E3" s="190"/>
      <c r="F3" s="190"/>
      <c r="G3" s="190"/>
      <c r="H3" s="190"/>
      <c r="I3" s="190"/>
      <c r="J3" s="190"/>
      <c r="K3" s="190"/>
      <c r="L3" s="190"/>
      <c r="M3" s="190"/>
      <c r="N3" s="190"/>
      <c r="O3" s="190"/>
      <c r="P3" s="190"/>
      <c r="Q3" s="190"/>
      <c r="R3" s="190"/>
    </row>
    <row r="4" spans="1:18" ht="18.75" x14ac:dyDescent="0.3">
      <c r="B4" s="14" t="s">
        <v>287</v>
      </c>
      <c r="C4" s="14"/>
      <c r="D4" s="2"/>
      <c r="E4" s="2"/>
      <c r="F4" s="2"/>
      <c r="G4" s="2"/>
      <c r="H4" s="2"/>
      <c r="I4" s="2"/>
      <c r="J4" s="2"/>
      <c r="K4" s="2"/>
      <c r="L4" s="2"/>
      <c r="M4" s="2"/>
      <c r="N4" s="2"/>
      <c r="O4" s="2"/>
      <c r="P4" s="2"/>
      <c r="Q4" s="2"/>
      <c r="R4" s="2"/>
    </row>
    <row r="5" spans="1:18" ht="6" customHeight="1" thickBot="1" x14ac:dyDescent="0.3">
      <c r="B5" s="41"/>
      <c r="C5" s="41"/>
      <c r="D5" s="41"/>
      <c r="E5" s="41"/>
      <c r="F5" s="41"/>
      <c r="G5" s="41"/>
      <c r="H5" s="41"/>
      <c r="I5" s="41"/>
      <c r="J5" s="41"/>
      <c r="K5" s="41"/>
      <c r="L5" s="41"/>
      <c r="M5" s="41"/>
      <c r="N5" s="41"/>
      <c r="O5" s="41"/>
      <c r="P5" s="41"/>
      <c r="Q5" s="41"/>
      <c r="R5" s="41"/>
    </row>
    <row r="6" spans="1:18" ht="6" customHeight="1" thickTop="1" x14ac:dyDescent="0.25">
      <c r="B6" s="36"/>
      <c r="C6" s="36"/>
      <c r="D6" s="36"/>
      <c r="E6" s="36"/>
      <c r="F6" s="36"/>
      <c r="G6" s="36"/>
      <c r="H6" s="36"/>
      <c r="I6" s="36"/>
      <c r="J6" s="36"/>
      <c r="K6" s="36"/>
      <c r="L6" s="36"/>
      <c r="M6" s="36"/>
      <c r="N6" s="36"/>
      <c r="O6" s="36"/>
      <c r="P6" s="36"/>
      <c r="Q6" s="36"/>
      <c r="R6" s="36"/>
    </row>
    <row r="7" spans="1:18" ht="15" x14ac:dyDescent="0.25">
      <c r="B7" s="38"/>
      <c r="C7" s="38"/>
      <c r="D7" s="74">
        <v>2017</v>
      </c>
      <c r="E7" s="74">
        <f>D7+1</f>
        <v>2018</v>
      </c>
      <c r="F7" s="74">
        <f t="shared" ref="F7:R7" si="0">E7+1</f>
        <v>2019</v>
      </c>
      <c r="G7" s="74">
        <f t="shared" si="0"/>
        <v>2020</v>
      </c>
      <c r="H7" s="74">
        <f t="shared" si="0"/>
        <v>2021</v>
      </c>
      <c r="I7" s="74">
        <f t="shared" si="0"/>
        <v>2022</v>
      </c>
      <c r="J7" s="74">
        <f t="shared" si="0"/>
        <v>2023</v>
      </c>
      <c r="K7" s="74">
        <f t="shared" si="0"/>
        <v>2024</v>
      </c>
      <c r="L7" s="74">
        <f t="shared" si="0"/>
        <v>2025</v>
      </c>
      <c r="M7" s="74">
        <f t="shared" si="0"/>
        <v>2026</v>
      </c>
      <c r="N7" s="74">
        <f t="shared" si="0"/>
        <v>2027</v>
      </c>
      <c r="O7" s="74">
        <f t="shared" si="0"/>
        <v>2028</v>
      </c>
      <c r="P7" s="74">
        <f t="shared" si="0"/>
        <v>2029</v>
      </c>
      <c r="Q7" s="74">
        <f t="shared" si="0"/>
        <v>2030</v>
      </c>
      <c r="R7" s="74">
        <f t="shared" si="0"/>
        <v>2031</v>
      </c>
    </row>
    <row r="8" spans="1:18" ht="6" customHeight="1" x14ac:dyDescent="0.25">
      <c r="B8" s="39"/>
      <c r="C8" s="39"/>
      <c r="D8" s="75"/>
      <c r="E8" s="75"/>
      <c r="F8" s="75"/>
      <c r="G8" s="75"/>
      <c r="H8" s="75"/>
      <c r="I8" s="75"/>
      <c r="J8" s="75"/>
      <c r="K8" s="75"/>
      <c r="L8" s="75"/>
      <c r="M8" s="75"/>
      <c r="N8" s="75"/>
      <c r="O8" s="75"/>
      <c r="P8" s="75"/>
      <c r="Q8" s="75"/>
      <c r="R8" s="75"/>
    </row>
    <row r="9" spans="1:18" ht="15" x14ac:dyDescent="0.25">
      <c r="B9" s="36" t="s">
        <v>146</v>
      </c>
      <c r="C9" s="200">
        <f>1</f>
        <v>1</v>
      </c>
      <c r="D9" s="77">
        <f>'AT&amp;T Inputs'!$D$7</f>
        <v>0.16348136188530782</v>
      </c>
      <c r="E9" s="77">
        <f>'AT&amp;T Inputs'!$D$7</f>
        <v>0.16348136188530782</v>
      </c>
      <c r="F9" s="77">
        <f>'AT&amp;T Inputs'!$D$7</f>
        <v>0.16348136188530782</v>
      </c>
      <c r="G9" s="77">
        <f>'AT&amp;T Inputs'!$D$7</f>
        <v>0.16348136188530782</v>
      </c>
      <c r="H9" s="77">
        <f>'AT&amp;T Inputs'!$D$7</f>
        <v>0.16348136188530782</v>
      </c>
      <c r="I9" s="77">
        <f>'AT&amp;T Inputs'!$D$7</f>
        <v>0.16348136188530782</v>
      </c>
      <c r="J9" s="77">
        <f>'AT&amp;T Inputs'!$D$7</f>
        <v>0.16348136188530782</v>
      </c>
      <c r="K9" s="77">
        <f>'AT&amp;T Inputs'!$D$7</f>
        <v>0.16348136188530782</v>
      </c>
      <c r="L9" s="77">
        <f>'AT&amp;T Inputs'!$D$7</f>
        <v>0.16348136188530782</v>
      </c>
      <c r="M9" s="77">
        <f>'AT&amp;T Inputs'!$D$7</f>
        <v>0.16348136188530782</v>
      </c>
      <c r="N9" s="77">
        <f>'AT&amp;T Inputs'!$D$7</f>
        <v>0.16348136188530782</v>
      </c>
      <c r="O9" s="77">
        <f>'AT&amp;T Inputs'!$D$7</f>
        <v>0.16348136188530782</v>
      </c>
      <c r="P9" s="77">
        <f>'AT&amp;T Inputs'!$D$7</f>
        <v>0.16348136188530782</v>
      </c>
      <c r="Q9" s="77">
        <f>'AT&amp;T Inputs'!$D$7</f>
        <v>0.16348136188530782</v>
      </c>
      <c r="R9" s="77">
        <f>'AT&amp;T Inputs'!$D$7</f>
        <v>0.16348136188530782</v>
      </c>
    </row>
    <row r="10" spans="1:18" ht="15" x14ac:dyDescent="0.25">
      <c r="B10" s="36" t="s">
        <v>165</v>
      </c>
      <c r="C10" s="200">
        <f>C9+1</f>
        <v>2</v>
      </c>
      <c r="D10" s="77">
        <f>'AT&amp;T Inputs'!$D$8</f>
        <v>1.892989139821619E-2</v>
      </c>
      <c r="E10" s="77">
        <f>'AT&amp;T Inputs'!$D$8</f>
        <v>1.892989139821619E-2</v>
      </c>
      <c r="F10" s="77">
        <f>'AT&amp;T Inputs'!$D$8</f>
        <v>1.892989139821619E-2</v>
      </c>
      <c r="G10" s="77">
        <f>'AT&amp;T Inputs'!$D$8</f>
        <v>1.892989139821619E-2</v>
      </c>
      <c r="H10" s="77">
        <f>'AT&amp;T Inputs'!$D$8</f>
        <v>1.892989139821619E-2</v>
      </c>
      <c r="I10" s="77">
        <f>'AT&amp;T Inputs'!$D$8</f>
        <v>1.892989139821619E-2</v>
      </c>
      <c r="J10" s="77">
        <f>'AT&amp;T Inputs'!$D$8</f>
        <v>1.892989139821619E-2</v>
      </c>
      <c r="K10" s="77">
        <f>'AT&amp;T Inputs'!$D$8</f>
        <v>1.892989139821619E-2</v>
      </c>
      <c r="L10" s="77">
        <f>'AT&amp;T Inputs'!$D$8</f>
        <v>1.892989139821619E-2</v>
      </c>
      <c r="M10" s="77">
        <f>'AT&amp;T Inputs'!$D$8</f>
        <v>1.892989139821619E-2</v>
      </c>
      <c r="N10" s="77">
        <f>'AT&amp;T Inputs'!$D$8</f>
        <v>1.892989139821619E-2</v>
      </c>
      <c r="O10" s="77">
        <f>'AT&amp;T Inputs'!$D$8</f>
        <v>1.892989139821619E-2</v>
      </c>
      <c r="P10" s="77">
        <f>'AT&amp;T Inputs'!$D$8</f>
        <v>1.892989139821619E-2</v>
      </c>
      <c r="Q10" s="77">
        <f>'AT&amp;T Inputs'!$D$8</f>
        <v>1.892989139821619E-2</v>
      </c>
      <c r="R10" s="77">
        <f>'AT&amp;T Inputs'!$D$8</f>
        <v>1.892989139821619E-2</v>
      </c>
    </row>
    <row r="11" spans="1:18" ht="6" customHeight="1" x14ac:dyDescent="0.25">
      <c r="B11" s="36"/>
      <c r="C11" s="200"/>
      <c r="D11" s="77"/>
      <c r="E11" s="77"/>
      <c r="F11" s="77"/>
      <c r="G11" s="77"/>
      <c r="H11" s="77"/>
      <c r="I11" s="77"/>
      <c r="J11" s="77"/>
      <c r="K11" s="77"/>
      <c r="L11" s="77"/>
      <c r="M11" s="77"/>
      <c r="N11" s="77"/>
      <c r="O11" s="77"/>
      <c r="P11" s="77"/>
      <c r="Q11" s="77"/>
      <c r="R11" s="77"/>
    </row>
    <row r="12" spans="1:18" ht="15" x14ac:dyDescent="0.25">
      <c r="B12" s="36" t="s">
        <v>174</v>
      </c>
      <c r="C12" s="200">
        <f>C10+1</f>
        <v>3</v>
      </c>
      <c r="D12" s="79">
        <f>'AT&amp;T Inputs'!$D$9</f>
        <v>141600000</v>
      </c>
      <c r="E12" s="78"/>
      <c r="F12" s="78"/>
      <c r="G12" s="78"/>
      <c r="H12" s="78"/>
      <c r="I12" s="78"/>
      <c r="J12" s="78"/>
      <c r="K12" s="78"/>
      <c r="L12" s="78"/>
      <c r="M12" s="78"/>
      <c r="N12" s="78"/>
      <c r="O12" s="78"/>
      <c r="P12" s="78"/>
      <c r="Q12" s="78"/>
      <c r="R12" s="78"/>
    </row>
    <row r="13" spans="1:18" ht="15" x14ac:dyDescent="0.25">
      <c r="B13" s="36" t="s">
        <v>290</v>
      </c>
      <c r="C13" s="200">
        <f>C12+1</f>
        <v>4</v>
      </c>
      <c r="D13" s="187">
        <f>'AT&amp;T Inputs'!$D$10</f>
        <v>258.75</v>
      </c>
      <c r="E13" s="187">
        <f>'AT&amp;T Inputs'!$D$10</f>
        <v>258.75</v>
      </c>
      <c r="F13" s="187">
        <f>'AT&amp;T Inputs'!$D$10</f>
        <v>258.75</v>
      </c>
      <c r="G13" s="187">
        <f>'AT&amp;T Inputs'!$D$10</f>
        <v>258.75</v>
      </c>
      <c r="H13" s="187">
        <f>'AT&amp;T Inputs'!$D$10</f>
        <v>258.75</v>
      </c>
      <c r="I13" s="187">
        <f>'AT&amp;T Inputs'!$D$10</f>
        <v>258.75</v>
      </c>
      <c r="J13" s="187">
        <f>'AT&amp;T Inputs'!$D$10</f>
        <v>258.75</v>
      </c>
      <c r="K13" s="187">
        <f>'AT&amp;T Inputs'!$D$10</f>
        <v>258.75</v>
      </c>
      <c r="L13" s="187">
        <f>'AT&amp;T Inputs'!$D$10</f>
        <v>258.75</v>
      </c>
      <c r="M13" s="187">
        <f>'AT&amp;T Inputs'!$D$10</f>
        <v>258.75</v>
      </c>
      <c r="N13" s="187">
        <f>'AT&amp;T Inputs'!$D$10</f>
        <v>258.75</v>
      </c>
      <c r="O13" s="187">
        <f>'AT&amp;T Inputs'!$D$10</f>
        <v>258.75</v>
      </c>
      <c r="P13" s="187">
        <f>'AT&amp;T Inputs'!$D$10</f>
        <v>258.75</v>
      </c>
      <c r="Q13" s="187">
        <f>'AT&amp;T Inputs'!$D$10</f>
        <v>258.75</v>
      </c>
      <c r="R13" s="187">
        <f>'AT&amp;T Inputs'!$D$10</f>
        <v>258.75</v>
      </c>
    </row>
    <row r="14" spans="1:18" ht="15" x14ac:dyDescent="0.25">
      <c r="B14" s="36" t="s">
        <v>282</v>
      </c>
      <c r="C14" s="200">
        <f t="shared" ref="C14:C15" si="1">C13+1</f>
        <v>5</v>
      </c>
      <c r="D14" s="187">
        <f>'AT&amp;T Inputs'!$D$11</f>
        <v>78.293945538259052</v>
      </c>
      <c r="E14" s="187">
        <f>'AT&amp;T Inputs'!$D$11</f>
        <v>78.293945538259052</v>
      </c>
      <c r="F14" s="187">
        <f>'AT&amp;T Inputs'!$D$11</f>
        <v>78.293945538259052</v>
      </c>
      <c r="G14" s="187">
        <f>'AT&amp;T Inputs'!$D$11</f>
        <v>78.293945538259052</v>
      </c>
      <c r="H14" s="187">
        <f>'AT&amp;T Inputs'!$D$11</f>
        <v>78.293945538259052</v>
      </c>
      <c r="I14" s="187">
        <f>'AT&amp;T Inputs'!$D$11</f>
        <v>78.293945538259052</v>
      </c>
      <c r="J14" s="187">
        <f>'AT&amp;T Inputs'!$D$11</f>
        <v>78.293945538259052</v>
      </c>
      <c r="K14" s="187">
        <f>'AT&amp;T Inputs'!$D$11</f>
        <v>78.293945538259052</v>
      </c>
      <c r="L14" s="187">
        <f>'AT&amp;T Inputs'!$D$11</f>
        <v>78.293945538259052</v>
      </c>
      <c r="M14" s="187">
        <f>'AT&amp;T Inputs'!$D$11</f>
        <v>78.293945538259052</v>
      </c>
      <c r="N14" s="187">
        <f>'AT&amp;T Inputs'!$D$11</f>
        <v>78.293945538259052</v>
      </c>
      <c r="O14" s="187">
        <f>'AT&amp;T Inputs'!$D$11</f>
        <v>78.293945538259052</v>
      </c>
      <c r="P14" s="187">
        <f>'AT&amp;T Inputs'!$D$11</f>
        <v>78.293945538259052</v>
      </c>
      <c r="Q14" s="187">
        <f>'AT&amp;T Inputs'!$D$11</f>
        <v>78.293945538259052</v>
      </c>
      <c r="R14" s="187">
        <f>'AT&amp;T Inputs'!$D$11</f>
        <v>78.293945538259052</v>
      </c>
    </row>
    <row r="15" spans="1:18" ht="15" x14ac:dyDescent="0.25">
      <c r="B15" s="36" t="s">
        <v>299</v>
      </c>
      <c r="C15" s="200">
        <f t="shared" si="1"/>
        <v>6</v>
      </c>
      <c r="D15" s="187">
        <f>'AT&amp;T Inputs'!$D$12</f>
        <v>44.944710888294622</v>
      </c>
      <c r="E15" s="187">
        <f>'AT&amp;T Inputs'!$D$12</f>
        <v>44.944710888294622</v>
      </c>
      <c r="F15" s="187">
        <f>'AT&amp;T Inputs'!$D$12</f>
        <v>44.944710888294622</v>
      </c>
      <c r="G15" s="187">
        <f>'AT&amp;T Inputs'!$D$12</f>
        <v>44.944710888294622</v>
      </c>
      <c r="H15" s="187">
        <f>'AT&amp;T Inputs'!$D$12</f>
        <v>44.944710888294622</v>
      </c>
      <c r="I15" s="187">
        <f>'AT&amp;T Inputs'!$D$12</f>
        <v>44.944710888294622</v>
      </c>
      <c r="J15" s="187">
        <f>'AT&amp;T Inputs'!$D$12</f>
        <v>44.944710888294622</v>
      </c>
      <c r="K15" s="187">
        <f>'AT&amp;T Inputs'!$D$12</f>
        <v>44.944710888294622</v>
      </c>
      <c r="L15" s="187">
        <f>'AT&amp;T Inputs'!$D$12</f>
        <v>44.944710888294622</v>
      </c>
      <c r="M15" s="187">
        <f>'AT&amp;T Inputs'!$D$12</f>
        <v>44.944710888294622</v>
      </c>
      <c r="N15" s="187">
        <f>'AT&amp;T Inputs'!$D$12</f>
        <v>44.944710888294622</v>
      </c>
      <c r="O15" s="187">
        <f>'AT&amp;T Inputs'!$D$12</f>
        <v>44.944710888294622</v>
      </c>
      <c r="P15" s="187">
        <f>'AT&amp;T Inputs'!$D$12</f>
        <v>44.944710888294622</v>
      </c>
      <c r="Q15" s="187">
        <f>'AT&amp;T Inputs'!$D$12</f>
        <v>44.944710888294622</v>
      </c>
      <c r="R15" s="187">
        <f>'AT&amp;T Inputs'!$D$12</f>
        <v>44.944710888294622</v>
      </c>
    </row>
    <row r="16" spans="1:18" ht="6" customHeight="1" x14ac:dyDescent="0.25">
      <c r="B16" s="36"/>
      <c r="C16" s="200"/>
      <c r="D16" s="79"/>
      <c r="E16" s="79"/>
      <c r="F16" s="79"/>
      <c r="G16" s="79"/>
      <c r="H16" s="79"/>
      <c r="I16" s="79"/>
      <c r="J16" s="79"/>
      <c r="K16" s="79"/>
      <c r="L16" s="79"/>
      <c r="M16" s="79"/>
      <c r="N16" s="79"/>
      <c r="O16" s="79"/>
      <c r="P16" s="79"/>
      <c r="Q16" s="79"/>
      <c r="R16" s="79"/>
    </row>
    <row r="17" spans="2:18" ht="15" customHeight="1" x14ac:dyDescent="0.25">
      <c r="B17" s="39" t="s">
        <v>283</v>
      </c>
      <c r="C17" s="201">
        <f>C15+1</f>
        <v>7</v>
      </c>
      <c r="D17" s="81">
        <v>0</v>
      </c>
      <c r="E17" s="81">
        <f>D20</f>
        <v>1000000</v>
      </c>
      <c r="F17" s="81">
        <f t="shared" ref="F17:R17" si="2">E20</f>
        <v>1000000</v>
      </c>
      <c r="G17" s="81">
        <f t="shared" si="2"/>
        <v>1000000</v>
      </c>
      <c r="H17" s="81">
        <f t="shared" si="2"/>
        <v>1000000</v>
      </c>
      <c r="I17" s="81">
        <f t="shared" si="2"/>
        <v>1000000</v>
      </c>
      <c r="J17" s="81">
        <f t="shared" si="2"/>
        <v>1000000</v>
      </c>
      <c r="K17" s="81">
        <f t="shared" si="2"/>
        <v>1000000</v>
      </c>
      <c r="L17" s="81">
        <f t="shared" si="2"/>
        <v>1000000</v>
      </c>
      <c r="M17" s="81">
        <f t="shared" si="2"/>
        <v>1000000</v>
      </c>
      <c r="N17" s="81">
        <f t="shared" si="2"/>
        <v>1000000</v>
      </c>
      <c r="O17" s="81">
        <f t="shared" si="2"/>
        <v>1000000</v>
      </c>
      <c r="P17" s="81">
        <f t="shared" si="2"/>
        <v>1000000</v>
      </c>
      <c r="Q17" s="81">
        <f t="shared" si="2"/>
        <v>1000000</v>
      </c>
      <c r="R17" s="81">
        <f t="shared" si="2"/>
        <v>1000000</v>
      </c>
    </row>
    <row r="18" spans="2:18" ht="15" x14ac:dyDescent="0.25">
      <c r="B18" s="36" t="s">
        <v>175</v>
      </c>
      <c r="C18" s="200">
        <f>C17+1</f>
        <v>8</v>
      </c>
      <c r="D18" s="79">
        <v>0</v>
      </c>
      <c r="E18" s="79">
        <f t="shared" ref="E18:R18" si="3">-$E$9*D$20</f>
        <v>-163481.36188530782</v>
      </c>
      <c r="F18" s="79">
        <f t="shared" si="3"/>
        <v>-163481.36188530782</v>
      </c>
      <c r="G18" s="79">
        <f t="shared" si="3"/>
        <v>-163481.36188530782</v>
      </c>
      <c r="H18" s="79">
        <f t="shared" si="3"/>
        <v>-163481.36188530782</v>
      </c>
      <c r="I18" s="79">
        <f t="shared" si="3"/>
        <v>-163481.36188530782</v>
      </c>
      <c r="J18" s="79">
        <f t="shared" si="3"/>
        <v>-163481.36188530782</v>
      </c>
      <c r="K18" s="79">
        <f t="shared" si="3"/>
        <v>-163481.36188530782</v>
      </c>
      <c r="L18" s="79">
        <f t="shared" si="3"/>
        <v>-163481.36188530782</v>
      </c>
      <c r="M18" s="79">
        <f t="shared" si="3"/>
        <v>-163481.36188530782</v>
      </c>
      <c r="N18" s="79">
        <f t="shared" si="3"/>
        <v>-163481.36188530782</v>
      </c>
      <c r="O18" s="79">
        <f t="shared" si="3"/>
        <v>-163481.36188530782</v>
      </c>
      <c r="P18" s="79">
        <f t="shared" si="3"/>
        <v>-163481.36188530782</v>
      </c>
      <c r="Q18" s="79">
        <f t="shared" si="3"/>
        <v>-163481.36188530782</v>
      </c>
      <c r="R18" s="79">
        <f t="shared" si="3"/>
        <v>-163481.36188530782</v>
      </c>
    </row>
    <row r="19" spans="2:18" ht="15" x14ac:dyDescent="0.25">
      <c r="B19" s="36" t="s">
        <v>118</v>
      </c>
      <c r="C19" s="200">
        <f t="shared" ref="C19:C20" si="4">C18+1</f>
        <v>9</v>
      </c>
      <c r="D19" s="79">
        <f>H2</f>
        <v>1000000</v>
      </c>
      <c r="E19" s="79">
        <f t="shared" ref="E19:R19" si="5">E9*$D$19</f>
        <v>163481.36188530782</v>
      </c>
      <c r="F19" s="79">
        <f t="shared" si="5"/>
        <v>163481.36188530782</v>
      </c>
      <c r="G19" s="79">
        <f t="shared" si="5"/>
        <v>163481.36188530782</v>
      </c>
      <c r="H19" s="79">
        <f t="shared" si="5"/>
        <v>163481.36188530782</v>
      </c>
      <c r="I19" s="79">
        <f t="shared" si="5"/>
        <v>163481.36188530782</v>
      </c>
      <c r="J19" s="79">
        <f t="shared" si="5"/>
        <v>163481.36188530782</v>
      </c>
      <c r="K19" s="79">
        <f t="shared" si="5"/>
        <v>163481.36188530782</v>
      </c>
      <c r="L19" s="79">
        <f t="shared" si="5"/>
        <v>163481.36188530782</v>
      </c>
      <c r="M19" s="79">
        <f t="shared" si="5"/>
        <v>163481.36188530782</v>
      </c>
      <c r="N19" s="79">
        <f t="shared" si="5"/>
        <v>163481.36188530782</v>
      </c>
      <c r="O19" s="79">
        <f t="shared" si="5"/>
        <v>163481.36188530782</v>
      </c>
      <c r="P19" s="79">
        <f t="shared" si="5"/>
        <v>163481.36188530782</v>
      </c>
      <c r="Q19" s="79">
        <f t="shared" si="5"/>
        <v>163481.36188530782</v>
      </c>
      <c r="R19" s="79">
        <f t="shared" si="5"/>
        <v>163481.36188530782</v>
      </c>
    </row>
    <row r="20" spans="2:18" ht="15" x14ac:dyDescent="0.25">
      <c r="B20" s="36" t="s">
        <v>284</v>
      </c>
      <c r="C20" s="200">
        <f t="shared" si="4"/>
        <v>10</v>
      </c>
      <c r="D20" s="79">
        <f>SUM(D17:D19)</f>
        <v>1000000</v>
      </c>
      <c r="E20" s="79">
        <f t="shared" ref="E20:R20" si="6">SUM(E17:E19)</f>
        <v>1000000</v>
      </c>
      <c r="F20" s="79">
        <f t="shared" si="6"/>
        <v>1000000</v>
      </c>
      <c r="G20" s="79">
        <f t="shared" si="6"/>
        <v>1000000</v>
      </c>
      <c r="H20" s="79">
        <f t="shared" si="6"/>
        <v>1000000</v>
      </c>
      <c r="I20" s="79">
        <f t="shared" si="6"/>
        <v>1000000</v>
      </c>
      <c r="J20" s="79">
        <f t="shared" si="6"/>
        <v>1000000</v>
      </c>
      <c r="K20" s="79">
        <f t="shared" si="6"/>
        <v>1000000</v>
      </c>
      <c r="L20" s="79">
        <f t="shared" si="6"/>
        <v>1000000</v>
      </c>
      <c r="M20" s="79">
        <f t="shared" si="6"/>
        <v>1000000</v>
      </c>
      <c r="N20" s="79">
        <f t="shared" si="6"/>
        <v>1000000</v>
      </c>
      <c r="O20" s="79">
        <f t="shared" si="6"/>
        <v>1000000</v>
      </c>
      <c r="P20" s="79">
        <f t="shared" si="6"/>
        <v>1000000</v>
      </c>
      <c r="Q20" s="79">
        <f t="shared" si="6"/>
        <v>1000000</v>
      </c>
      <c r="R20" s="79">
        <f t="shared" si="6"/>
        <v>1000000</v>
      </c>
    </row>
    <row r="21" spans="2:18" ht="6" customHeight="1" x14ac:dyDescent="0.25">
      <c r="B21" s="36"/>
      <c r="C21" s="202"/>
      <c r="D21" s="37"/>
      <c r="E21" s="37"/>
      <c r="F21" s="37"/>
      <c r="G21" s="37"/>
      <c r="H21" s="37"/>
      <c r="I21" s="37"/>
      <c r="J21" s="37"/>
      <c r="K21" s="37"/>
      <c r="L21" s="37"/>
      <c r="M21" s="37"/>
      <c r="N21" s="37"/>
      <c r="O21" s="37"/>
      <c r="P21" s="37"/>
      <c r="Q21" s="37"/>
      <c r="R21" s="37"/>
    </row>
    <row r="22" spans="2:18" ht="15" x14ac:dyDescent="0.25">
      <c r="B22" s="36" t="s">
        <v>23</v>
      </c>
      <c r="C22" s="200">
        <f>C20+1</f>
        <v>11</v>
      </c>
      <c r="D22" s="188">
        <f>'AT&amp;T Inputs'!$D$13</f>
        <v>94251923.274883896</v>
      </c>
      <c r="E22" s="188">
        <v>0</v>
      </c>
      <c r="F22" s="188">
        <v>0</v>
      </c>
      <c r="G22" s="188">
        <v>0</v>
      </c>
      <c r="H22" s="188">
        <v>0</v>
      </c>
      <c r="I22" s="188">
        <f>'AT&amp;T Inputs'!$D$13</f>
        <v>94251923.274883896</v>
      </c>
      <c r="J22" s="188">
        <v>0</v>
      </c>
      <c r="K22" s="188">
        <v>0</v>
      </c>
      <c r="L22" s="188">
        <v>0</v>
      </c>
      <c r="M22" s="188">
        <v>0</v>
      </c>
      <c r="N22" s="188">
        <f>'AT&amp;T Inputs'!$D$13</f>
        <v>94251923.274883896</v>
      </c>
      <c r="O22" s="188">
        <v>0</v>
      </c>
      <c r="P22" s="188">
        <v>0</v>
      </c>
      <c r="Q22" s="188">
        <v>0</v>
      </c>
      <c r="R22" s="188">
        <v>0</v>
      </c>
    </row>
    <row r="23" spans="2:18" ht="15" x14ac:dyDescent="0.25">
      <c r="B23" s="36" t="s">
        <v>291</v>
      </c>
      <c r="C23" s="200">
        <f>C22+1</f>
        <v>12</v>
      </c>
      <c r="D23" s="188">
        <f t="shared" ref="D23:R23" si="7">D19*D13</f>
        <v>258750000</v>
      </c>
      <c r="E23" s="188">
        <f t="shared" si="7"/>
        <v>42300802.387823395</v>
      </c>
      <c r="F23" s="188">
        <f t="shared" si="7"/>
        <v>42300802.387823395</v>
      </c>
      <c r="G23" s="188">
        <f t="shared" si="7"/>
        <v>42300802.387823395</v>
      </c>
      <c r="H23" s="188">
        <f t="shared" si="7"/>
        <v>42300802.387823395</v>
      </c>
      <c r="I23" s="188">
        <f t="shared" si="7"/>
        <v>42300802.387823395</v>
      </c>
      <c r="J23" s="188">
        <f t="shared" si="7"/>
        <v>42300802.387823395</v>
      </c>
      <c r="K23" s="188">
        <f t="shared" si="7"/>
        <v>42300802.387823395</v>
      </c>
      <c r="L23" s="188">
        <f t="shared" si="7"/>
        <v>42300802.387823395</v>
      </c>
      <c r="M23" s="188">
        <f t="shared" si="7"/>
        <v>42300802.387823395</v>
      </c>
      <c r="N23" s="188">
        <f t="shared" si="7"/>
        <v>42300802.387823395</v>
      </c>
      <c r="O23" s="188">
        <f t="shared" si="7"/>
        <v>42300802.387823395</v>
      </c>
      <c r="P23" s="188">
        <f t="shared" si="7"/>
        <v>42300802.387823395</v>
      </c>
      <c r="Q23" s="188">
        <f t="shared" si="7"/>
        <v>42300802.387823395</v>
      </c>
      <c r="R23" s="188">
        <f t="shared" si="7"/>
        <v>42300802.387823395</v>
      </c>
    </row>
    <row r="24" spans="2:18" ht="15" x14ac:dyDescent="0.25">
      <c r="B24" s="36" t="s">
        <v>116</v>
      </c>
      <c r="C24" s="200">
        <f t="shared" ref="C24" si="8">C23+1</f>
        <v>13</v>
      </c>
      <c r="D24" s="188">
        <v>0</v>
      </c>
      <c r="E24" s="188">
        <f t="shared" ref="E24:R24" si="9">E14*E20</f>
        <v>78293945.538259059</v>
      </c>
      <c r="F24" s="188">
        <f t="shared" si="9"/>
        <v>78293945.538259059</v>
      </c>
      <c r="G24" s="188">
        <f t="shared" si="9"/>
        <v>78293945.538259059</v>
      </c>
      <c r="H24" s="188">
        <f t="shared" si="9"/>
        <v>78293945.538259059</v>
      </c>
      <c r="I24" s="188">
        <f t="shared" si="9"/>
        <v>78293945.538259059</v>
      </c>
      <c r="J24" s="188">
        <f t="shared" si="9"/>
        <v>78293945.538259059</v>
      </c>
      <c r="K24" s="188">
        <f t="shared" si="9"/>
        <v>78293945.538259059</v>
      </c>
      <c r="L24" s="188">
        <f t="shared" si="9"/>
        <v>78293945.538259059</v>
      </c>
      <c r="M24" s="188">
        <f t="shared" si="9"/>
        <v>78293945.538259059</v>
      </c>
      <c r="N24" s="188">
        <f t="shared" si="9"/>
        <v>78293945.538259059</v>
      </c>
      <c r="O24" s="188">
        <f t="shared" si="9"/>
        <v>78293945.538259059</v>
      </c>
      <c r="P24" s="188">
        <f t="shared" si="9"/>
        <v>78293945.538259059</v>
      </c>
      <c r="Q24" s="188">
        <f t="shared" si="9"/>
        <v>78293945.538259059</v>
      </c>
      <c r="R24" s="188">
        <f t="shared" si="9"/>
        <v>78293945.538259059</v>
      </c>
    </row>
    <row r="25" spans="2:18" ht="15" x14ac:dyDescent="0.25">
      <c r="B25" s="36" t="s">
        <v>281</v>
      </c>
      <c r="C25" s="200">
        <f>C24+1</f>
        <v>14</v>
      </c>
      <c r="D25" s="188">
        <v>0</v>
      </c>
      <c r="E25" s="188">
        <f t="shared" ref="E25:R25" si="10">E15*E20</f>
        <v>44944710.888294622</v>
      </c>
      <c r="F25" s="188">
        <f t="shared" si="10"/>
        <v>44944710.888294622</v>
      </c>
      <c r="G25" s="188">
        <f t="shared" si="10"/>
        <v>44944710.888294622</v>
      </c>
      <c r="H25" s="188">
        <f t="shared" si="10"/>
        <v>44944710.888294622</v>
      </c>
      <c r="I25" s="188">
        <f t="shared" si="10"/>
        <v>44944710.888294622</v>
      </c>
      <c r="J25" s="188">
        <f t="shared" si="10"/>
        <v>44944710.888294622</v>
      </c>
      <c r="K25" s="188">
        <f t="shared" si="10"/>
        <v>44944710.888294622</v>
      </c>
      <c r="L25" s="188">
        <f t="shared" si="10"/>
        <v>44944710.888294622</v>
      </c>
      <c r="M25" s="188">
        <f t="shared" si="10"/>
        <v>44944710.888294622</v>
      </c>
      <c r="N25" s="188">
        <f t="shared" si="10"/>
        <v>44944710.888294622</v>
      </c>
      <c r="O25" s="188">
        <f t="shared" si="10"/>
        <v>44944710.888294622</v>
      </c>
      <c r="P25" s="188">
        <f t="shared" si="10"/>
        <v>44944710.888294622</v>
      </c>
      <c r="Q25" s="188">
        <f t="shared" si="10"/>
        <v>44944710.888294622</v>
      </c>
      <c r="R25" s="188">
        <f t="shared" si="10"/>
        <v>44944710.888294622</v>
      </c>
    </row>
    <row r="26" spans="2:18" ht="6" customHeight="1" x14ac:dyDescent="0.25">
      <c r="B26" s="36"/>
      <c r="C26" s="200"/>
      <c r="D26" s="79"/>
      <c r="E26" s="79"/>
      <c r="F26" s="79"/>
      <c r="G26" s="79"/>
      <c r="H26" s="79"/>
      <c r="I26" s="79"/>
      <c r="J26" s="79"/>
      <c r="K26" s="79"/>
      <c r="L26" s="79"/>
      <c r="M26" s="79"/>
      <c r="N26" s="79"/>
      <c r="O26" s="79"/>
      <c r="P26" s="79"/>
      <c r="Q26" s="79"/>
      <c r="R26" s="79"/>
    </row>
    <row r="27" spans="2:18" ht="15" x14ac:dyDescent="0.25">
      <c r="B27" s="36" t="s">
        <v>161</v>
      </c>
      <c r="C27" s="200">
        <f>C25+1</f>
        <v>15</v>
      </c>
      <c r="D27" s="187">
        <f>SUM(D22:D25)</f>
        <v>353001923.27488387</v>
      </c>
      <c r="E27" s="187">
        <f t="shared" ref="E27:R27" si="11">SUM(E22:E25)</f>
        <v>165539458.81437707</v>
      </c>
      <c r="F27" s="187">
        <f t="shared" si="11"/>
        <v>165539458.81437707</v>
      </c>
      <c r="G27" s="187">
        <f t="shared" si="11"/>
        <v>165539458.81437707</v>
      </c>
      <c r="H27" s="187">
        <f t="shared" si="11"/>
        <v>165539458.81437707</v>
      </c>
      <c r="I27" s="187">
        <f t="shared" si="11"/>
        <v>259791382.089261</v>
      </c>
      <c r="J27" s="187">
        <f t="shared" si="11"/>
        <v>165539458.81437707</v>
      </c>
      <c r="K27" s="187">
        <f t="shared" si="11"/>
        <v>165539458.81437707</v>
      </c>
      <c r="L27" s="187">
        <f t="shared" si="11"/>
        <v>165539458.81437707</v>
      </c>
      <c r="M27" s="187">
        <f t="shared" si="11"/>
        <v>165539458.81437707</v>
      </c>
      <c r="N27" s="187">
        <f t="shared" si="11"/>
        <v>259791382.089261</v>
      </c>
      <c r="O27" s="187">
        <f t="shared" si="11"/>
        <v>165539458.81437707</v>
      </c>
      <c r="P27" s="187">
        <f t="shared" si="11"/>
        <v>165539458.81437707</v>
      </c>
      <c r="Q27" s="187">
        <f t="shared" si="11"/>
        <v>165539458.81437707</v>
      </c>
      <c r="R27" s="187">
        <f t="shared" si="11"/>
        <v>165539458.81437707</v>
      </c>
    </row>
    <row r="28" spans="2:18" ht="6" customHeight="1" x14ac:dyDescent="0.25">
      <c r="B28" s="36"/>
      <c r="C28" s="200"/>
      <c r="D28" s="79"/>
      <c r="E28" s="79"/>
      <c r="F28" s="79"/>
      <c r="G28" s="79"/>
      <c r="H28" s="79"/>
      <c r="I28" s="79"/>
      <c r="J28" s="79"/>
      <c r="K28" s="79"/>
      <c r="L28" s="79"/>
      <c r="M28" s="79"/>
      <c r="N28" s="79"/>
      <c r="O28" s="79"/>
      <c r="P28" s="79"/>
      <c r="Q28" s="79"/>
      <c r="R28" s="79"/>
    </row>
    <row r="29" spans="2:18" ht="15" x14ac:dyDescent="0.25">
      <c r="B29" s="36" t="s">
        <v>285</v>
      </c>
      <c r="C29" s="200">
        <f>C27+1</f>
        <v>16</v>
      </c>
      <c r="D29" s="189">
        <f t="shared" ref="D29:R29" si="12">D27/$D$20</f>
        <v>353.00192327488389</v>
      </c>
      <c r="E29" s="189">
        <f t="shared" si="12"/>
        <v>165.53945881437707</v>
      </c>
      <c r="F29" s="189">
        <f t="shared" si="12"/>
        <v>165.53945881437707</v>
      </c>
      <c r="G29" s="189">
        <f t="shared" si="12"/>
        <v>165.53945881437707</v>
      </c>
      <c r="H29" s="189">
        <f t="shared" si="12"/>
        <v>165.53945881437707</v>
      </c>
      <c r="I29" s="189">
        <f t="shared" si="12"/>
        <v>259.79138208926099</v>
      </c>
      <c r="J29" s="189">
        <f t="shared" si="12"/>
        <v>165.53945881437707</v>
      </c>
      <c r="K29" s="189">
        <f t="shared" si="12"/>
        <v>165.53945881437707</v>
      </c>
      <c r="L29" s="189">
        <f t="shared" si="12"/>
        <v>165.53945881437707</v>
      </c>
      <c r="M29" s="189">
        <f t="shared" si="12"/>
        <v>165.53945881437707</v>
      </c>
      <c r="N29" s="189">
        <f t="shared" si="12"/>
        <v>259.79138208926099</v>
      </c>
      <c r="O29" s="189">
        <f t="shared" si="12"/>
        <v>165.53945881437707</v>
      </c>
      <c r="P29" s="189">
        <f t="shared" si="12"/>
        <v>165.53945881437707</v>
      </c>
      <c r="Q29" s="189">
        <f t="shared" si="12"/>
        <v>165.53945881437707</v>
      </c>
      <c r="R29" s="189">
        <f t="shared" si="12"/>
        <v>165.53945881437707</v>
      </c>
    </row>
    <row r="30" spans="2:18" ht="15" x14ac:dyDescent="0.25">
      <c r="B30" s="36" t="s">
        <v>176</v>
      </c>
      <c r="C30" s="200">
        <f>C29+1</f>
        <v>17</v>
      </c>
      <c r="D30" s="77">
        <f>'AT&amp;T Inputs'!$D$14</f>
        <v>5.8445749999999998E-2</v>
      </c>
      <c r="E30" s="77">
        <f>'AT&amp;T Inputs'!$D$14</f>
        <v>5.8445749999999998E-2</v>
      </c>
      <c r="F30" s="77">
        <f>'AT&amp;T Inputs'!$D$14</f>
        <v>5.8445749999999998E-2</v>
      </c>
      <c r="G30" s="77">
        <f>'AT&amp;T Inputs'!$D$14</f>
        <v>5.8445749999999998E-2</v>
      </c>
      <c r="H30" s="77">
        <f>'AT&amp;T Inputs'!$D$14</f>
        <v>5.8445749999999998E-2</v>
      </c>
      <c r="I30" s="77">
        <f>'AT&amp;T Inputs'!$D$14</f>
        <v>5.8445749999999998E-2</v>
      </c>
      <c r="J30" s="77">
        <f>'AT&amp;T Inputs'!$D$14</f>
        <v>5.8445749999999998E-2</v>
      </c>
      <c r="K30" s="77">
        <f>'AT&amp;T Inputs'!$D$14</f>
        <v>5.8445749999999998E-2</v>
      </c>
      <c r="L30" s="77">
        <f>'AT&amp;T Inputs'!$D$14</f>
        <v>5.8445749999999998E-2</v>
      </c>
      <c r="M30" s="77">
        <f>'AT&amp;T Inputs'!$D$14</f>
        <v>5.8445749999999998E-2</v>
      </c>
      <c r="N30" s="77">
        <f>'AT&amp;T Inputs'!$D$14</f>
        <v>5.8445749999999998E-2</v>
      </c>
      <c r="O30" s="77">
        <f>'AT&amp;T Inputs'!$D$14</f>
        <v>5.8445749999999998E-2</v>
      </c>
      <c r="P30" s="77">
        <f>'AT&amp;T Inputs'!$D$14</f>
        <v>5.8445749999999998E-2</v>
      </c>
      <c r="Q30" s="77">
        <f>'AT&amp;T Inputs'!$D$14</f>
        <v>5.8445749999999998E-2</v>
      </c>
      <c r="R30" s="77">
        <f>'AT&amp;T Inputs'!$D$14</f>
        <v>5.8445749999999998E-2</v>
      </c>
    </row>
    <row r="31" spans="2:18" ht="15" x14ac:dyDescent="0.25">
      <c r="B31" s="36" t="s">
        <v>286</v>
      </c>
      <c r="C31" s="200">
        <f t="shared" ref="C31:C33" si="13">C30+1</f>
        <v>18</v>
      </c>
      <c r="D31" s="77">
        <f>'AT&amp;T Inputs'!$D$15</f>
        <v>3.8781724763770287E-2</v>
      </c>
      <c r="E31" s="77">
        <f>'AT&amp;T Inputs'!$D$15</f>
        <v>3.8781724763770287E-2</v>
      </c>
      <c r="F31" s="77">
        <f>'AT&amp;T Inputs'!$D$15</f>
        <v>3.8781724763770287E-2</v>
      </c>
      <c r="G31" s="77">
        <f>'AT&amp;T Inputs'!$D$15</f>
        <v>3.8781724763770287E-2</v>
      </c>
      <c r="H31" s="77">
        <f>'AT&amp;T Inputs'!$D$15</f>
        <v>3.8781724763770287E-2</v>
      </c>
      <c r="I31" s="77">
        <f>'AT&amp;T Inputs'!$D$15</f>
        <v>3.8781724763770287E-2</v>
      </c>
      <c r="J31" s="77">
        <f>'AT&amp;T Inputs'!$D$15</f>
        <v>3.8781724763770287E-2</v>
      </c>
      <c r="K31" s="77">
        <f>'AT&amp;T Inputs'!$D$15</f>
        <v>3.8781724763770287E-2</v>
      </c>
      <c r="L31" s="77">
        <f>'AT&amp;T Inputs'!$D$15</f>
        <v>3.8781724763770287E-2</v>
      </c>
      <c r="M31" s="77">
        <f>'AT&amp;T Inputs'!$D$15</f>
        <v>3.8781724763770287E-2</v>
      </c>
      <c r="N31" s="77">
        <f>'AT&amp;T Inputs'!$D$15</f>
        <v>3.8781724763770287E-2</v>
      </c>
      <c r="O31" s="77">
        <f>'AT&amp;T Inputs'!$D$15</f>
        <v>3.8781724763770287E-2</v>
      </c>
      <c r="P31" s="77">
        <f>'AT&amp;T Inputs'!$D$15</f>
        <v>3.8781724763770287E-2</v>
      </c>
      <c r="Q31" s="77">
        <f>'AT&amp;T Inputs'!$D$15</f>
        <v>3.8781724763770287E-2</v>
      </c>
      <c r="R31" s="77">
        <f>'AT&amp;T Inputs'!$D$15</f>
        <v>3.8781724763770287E-2</v>
      </c>
    </row>
    <row r="32" spans="2:18" ht="15" x14ac:dyDescent="0.25">
      <c r="B32" s="36" t="s">
        <v>162</v>
      </c>
      <c r="C32" s="200">
        <f t="shared" si="13"/>
        <v>19</v>
      </c>
      <c r="D32" s="78">
        <f t="shared" ref="D32:R32" si="14">(1/(1+(D$31)))^((D$7-$D$7)-$E$1)</f>
        <v>1.0192064191142884</v>
      </c>
      <c r="E32" s="78">
        <f t="shared" si="14"/>
        <v>0.98115551594447459</v>
      </c>
      <c r="F32" s="78">
        <f t="shared" si="14"/>
        <v>0.94452519962035286</v>
      </c>
      <c r="G32" s="78">
        <f t="shared" si="14"/>
        <v>0.90926243416069685</v>
      </c>
      <c r="H32" s="78">
        <f t="shared" si="14"/>
        <v>0.87531616362183551</v>
      </c>
      <c r="I32" s="78">
        <f t="shared" si="14"/>
        <v>0.84263723817522052</v>
      </c>
      <c r="J32" s="78">
        <f t="shared" si="14"/>
        <v>0.81117834294480384</v>
      </c>
      <c r="K32" s="78">
        <f t="shared" si="14"/>
        <v>0.78089392950118963</v>
      </c>
      <c r="L32" s="78">
        <f t="shared" si="14"/>
        <v>0.75174014991337368</v>
      </c>
      <c r="M32" s="78">
        <f t="shared" si="14"/>
        <v>0.72367479326258566</v>
      </c>
      <c r="N32" s="78">
        <f t="shared" si="14"/>
        <v>0.69665722452631407</v>
      </c>
      <c r="O32" s="78">
        <f t="shared" si="14"/>
        <v>0.67064832574402578</v>
      </c>
      <c r="P32" s="78">
        <f t="shared" si="14"/>
        <v>0.64561043937939722</v>
      </c>
      <c r="Q32" s="78">
        <f t="shared" si="14"/>
        <v>0.62150731379704982</v>
      </c>
      <c r="R32" s="78">
        <f t="shared" si="14"/>
        <v>0.5983040507748506</v>
      </c>
    </row>
    <row r="33" spans="1:35" ht="15" x14ac:dyDescent="0.25">
      <c r="B33" s="38" t="s">
        <v>163</v>
      </c>
      <c r="C33" s="203">
        <f t="shared" si="13"/>
        <v>20</v>
      </c>
      <c r="D33" s="193">
        <f>D$29*D$32</f>
        <v>359.78182616145119</v>
      </c>
      <c r="E33" s="193">
        <f>E$29*E$32</f>
        <v>162.41995312218924</v>
      </c>
      <c r="F33" s="193">
        <f t="shared" ref="F33:R33" si="15">F$29*F$32</f>
        <v>156.35619038169469</v>
      </c>
      <c r="G33" s="193">
        <f t="shared" si="15"/>
        <v>150.51881127120492</v>
      </c>
      <c r="H33" s="193">
        <f t="shared" si="15"/>
        <v>144.89936401743537</v>
      </c>
      <c r="I33" s="193">
        <f t="shared" si="15"/>
        <v>218.90989270541834</v>
      </c>
      <c r="J33" s="193">
        <f t="shared" si="15"/>
        <v>134.28202389302601</v>
      </c>
      <c r="K33" s="193">
        <f t="shared" si="15"/>
        <v>129.26875848105925</v>
      </c>
      <c r="L33" s="193">
        <f t="shared" si="15"/>
        <v>124.44265758569857</v>
      </c>
      <c r="M33" s="193">
        <f t="shared" si="15"/>
        <v>119.79673363429464</v>
      </c>
      <c r="N33" s="193">
        <f t="shared" si="15"/>
        <v>180.98554320215973</v>
      </c>
      <c r="O33" s="193">
        <f t="shared" si="15"/>
        <v>111.0187608984341</v>
      </c>
      <c r="P33" s="193">
        <f t="shared" si="15"/>
        <v>106.87400273977761</v>
      </c>
      <c r="Q33" s="193">
        <f t="shared" si="15"/>
        <v>102.88398437514086</v>
      </c>
      <c r="R33" s="193">
        <f t="shared" si="15"/>
        <v>99.042928771718351</v>
      </c>
    </row>
    <row r="34" spans="1:35" s="162" customFormat="1" ht="6" customHeight="1" x14ac:dyDescent="0.25">
      <c r="A34" s="84"/>
      <c r="B34" s="39"/>
      <c r="C34" s="201"/>
      <c r="D34" s="194"/>
      <c r="E34" s="194"/>
      <c r="F34" s="194"/>
      <c r="G34" s="194"/>
      <c r="H34" s="194"/>
      <c r="I34" s="194"/>
      <c r="J34" s="194"/>
      <c r="K34" s="194"/>
      <c r="L34" s="194"/>
      <c r="M34" s="194"/>
      <c r="N34" s="194"/>
      <c r="O34" s="194"/>
      <c r="P34" s="194"/>
      <c r="Q34" s="194"/>
      <c r="R34" s="194"/>
    </row>
    <row r="35" spans="1:35" ht="15" x14ac:dyDescent="0.25">
      <c r="B35" s="36" t="s">
        <v>164</v>
      </c>
      <c r="C35" s="200">
        <f>C33+1</f>
        <v>21</v>
      </c>
      <c r="D35" s="189">
        <f>SUM($D33:R33)</f>
        <v>2301.4814312407025</v>
      </c>
      <c r="E35" s="189"/>
      <c r="F35" s="189"/>
      <c r="G35" s="189"/>
      <c r="H35" s="189"/>
      <c r="I35" s="189"/>
      <c r="J35" s="189"/>
      <c r="K35" s="189"/>
      <c r="L35" s="189"/>
      <c r="M35" s="189"/>
      <c r="N35" s="189"/>
      <c r="O35" s="189"/>
      <c r="P35" s="189"/>
      <c r="Q35" s="189"/>
      <c r="R35" s="189"/>
    </row>
    <row r="36" spans="1:35" ht="6" customHeight="1" x14ac:dyDescent="0.25">
      <c r="B36" s="36"/>
      <c r="C36" s="200"/>
      <c r="D36" s="78"/>
      <c r="E36" s="37"/>
      <c r="F36" s="78"/>
      <c r="G36" s="78"/>
      <c r="H36" s="78"/>
      <c r="I36" s="78"/>
      <c r="J36" s="78"/>
      <c r="K36" s="78"/>
      <c r="L36" s="78"/>
      <c r="M36" s="78"/>
      <c r="N36" s="78"/>
      <c r="O36" s="78"/>
      <c r="P36" s="78"/>
      <c r="Q36" s="78"/>
      <c r="R36" s="78"/>
    </row>
    <row r="37" spans="1:35" ht="15" x14ac:dyDescent="0.25">
      <c r="B37" s="36" t="s">
        <v>296</v>
      </c>
      <c r="C37" s="200">
        <f>C35+1</f>
        <v>22</v>
      </c>
      <c r="D37" s="82">
        <f>PMT($E$31,$R$7-$D$7, -$D$35, 0,0)</f>
        <v>216.13016046384973</v>
      </c>
      <c r="E37" s="37"/>
      <c r="F37" s="37"/>
      <c r="G37" s="37"/>
      <c r="H37" s="37"/>
      <c r="I37" s="37"/>
      <c r="J37" s="37"/>
      <c r="K37" s="37"/>
      <c r="L37" s="37"/>
      <c r="M37" s="37"/>
      <c r="N37" s="37"/>
      <c r="O37" s="37"/>
      <c r="P37" s="37"/>
      <c r="Q37" s="37"/>
      <c r="R37" s="37"/>
    </row>
    <row r="38" spans="1:35" x14ac:dyDescent="0.3">
      <c r="B38" s="163" t="s">
        <v>295</v>
      </c>
      <c r="C38" s="200">
        <f>C37+1</f>
        <v>23</v>
      </c>
      <c r="D38" s="82">
        <f>D37/$D$1</f>
        <v>18.010846705320812</v>
      </c>
      <c r="E38" s="37"/>
      <c r="F38" s="37"/>
      <c r="G38" s="37"/>
      <c r="H38" s="37"/>
      <c r="I38" s="37"/>
      <c r="J38" s="37"/>
      <c r="K38" s="37"/>
      <c r="L38" s="37"/>
      <c r="M38" s="37"/>
      <c r="N38" s="37"/>
      <c r="O38" s="37"/>
      <c r="P38" s="37"/>
      <c r="Q38" s="37"/>
      <c r="R38" s="37"/>
    </row>
    <row r="39" spans="1:35" ht="6" hidden="1" customHeight="1" outlineLevel="1" x14ac:dyDescent="0.25">
      <c r="B39" s="36"/>
      <c r="C39" s="200"/>
      <c r="D39" s="82"/>
      <c r="E39" s="37"/>
      <c r="F39" s="37"/>
      <c r="G39" s="37"/>
      <c r="H39" s="37"/>
      <c r="I39" s="37"/>
      <c r="J39" s="37"/>
      <c r="K39" s="37"/>
      <c r="L39" s="37"/>
      <c r="M39" s="37"/>
      <c r="N39" s="37"/>
      <c r="O39" s="37"/>
      <c r="P39" s="37"/>
      <c r="Q39" s="37"/>
      <c r="R39" s="37"/>
    </row>
    <row r="40" spans="1:35" ht="15" hidden="1" outlineLevel="1" x14ac:dyDescent="0.25">
      <c r="B40" s="36" t="s">
        <v>266</v>
      </c>
      <c r="C40" s="200">
        <f>C38+1</f>
        <v>24</v>
      </c>
      <c r="D40" s="40">
        <f>'AT&amp;T Inputs'!$D$16</f>
        <v>52.51</v>
      </c>
      <c r="E40" s="37"/>
      <c r="F40" s="37"/>
      <c r="G40" s="37"/>
      <c r="H40" s="37"/>
      <c r="I40" s="37"/>
      <c r="J40" s="37"/>
      <c r="K40" s="37"/>
      <c r="L40" s="37"/>
      <c r="M40" s="37"/>
      <c r="N40" s="37"/>
      <c r="O40" s="37"/>
      <c r="P40" s="37"/>
      <c r="Q40" s="37"/>
      <c r="R40" s="37"/>
    </row>
    <row r="41" spans="1:35" ht="15" hidden="1" outlineLevel="1" x14ac:dyDescent="0.25">
      <c r="B41" s="36" t="s">
        <v>221</v>
      </c>
      <c r="C41" s="200">
        <f>C40+1</f>
        <v>25</v>
      </c>
      <c r="D41" s="83">
        <f>(D40-D38)/D40</f>
        <v>0.65700158626317251</v>
      </c>
      <c r="E41" s="37"/>
      <c r="F41" s="37"/>
      <c r="G41" s="37"/>
      <c r="H41" s="37"/>
      <c r="I41" s="37"/>
      <c r="J41" s="37"/>
      <c r="K41" s="37"/>
      <c r="L41" s="37"/>
      <c r="M41" s="37"/>
      <c r="N41" s="37"/>
      <c r="O41" s="37"/>
      <c r="P41" s="37"/>
      <c r="Q41" s="37"/>
      <c r="R41" s="37"/>
    </row>
    <row r="42" spans="1:35" ht="6" customHeight="1" collapsed="1" thickBot="1" x14ac:dyDescent="0.35">
      <c r="B42" s="41"/>
      <c r="C42" s="41"/>
      <c r="D42" s="41"/>
      <c r="E42" s="41"/>
      <c r="F42" s="41"/>
      <c r="G42" s="41"/>
      <c r="H42" s="41"/>
      <c r="I42" s="41"/>
      <c r="J42" s="41"/>
      <c r="K42" s="41"/>
      <c r="L42" s="41"/>
      <c r="M42" s="41"/>
      <c r="N42" s="41"/>
      <c r="O42" s="41"/>
      <c r="P42" s="41"/>
      <c r="Q42" s="41"/>
      <c r="R42" s="41"/>
    </row>
    <row r="43" spans="1:35" ht="6" customHeight="1" thickTop="1" x14ac:dyDescent="0.25">
      <c r="B43" s="36"/>
      <c r="C43" s="36"/>
      <c r="D43" s="36"/>
      <c r="E43" s="36"/>
      <c r="F43" s="36"/>
      <c r="G43" s="36"/>
      <c r="H43" s="36"/>
      <c r="I43" s="36"/>
      <c r="J43" s="36"/>
      <c r="K43" s="36"/>
      <c r="L43" s="36"/>
      <c r="M43" s="36"/>
      <c r="N43" s="36"/>
      <c r="O43" s="36"/>
      <c r="P43" s="36"/>
      <c r="Q43" s="36"/>
      <c r="R43" s="36"/>
    </row>
    <row r="44" spans="1:35" x14ac:dyDescent="0.35">
      <c r="B44" s="29" t="s">
        <v>155</v>
      </c>
    </row>
    <row r="45" spans="1:35" ht="15" customHeight="1" x14ac:dyDescent="0.35">
      <c r="A45" s="195"/>
      <c r="B45" s="112" t="s">
        <v>323</v>
      </c>
      <c r="C45" s="112"/>
      <c r="D45" s="196"/>
      <c r="E45" s="112"/>
      <c r="F45" s="196"/>
      <c r="G45" s="112"/>
      <c r="H45" s="112"/>
      <c r="I45" s="112"/>
      <c r="J45" s="112"/>
      <c r="K45" s="112"/>
      <c r="L45" s="112"/>
      <c r="M45" s="112"/>
      <c r="N45" s="112"/>
      <c r="O45" s="112"/>
      <c r="P45" s="112"/>
      <c r="Q45" s="112"/>
      <c r="R45" s="112"/>
      <c r="U45" s="19"/>
    </row>
    <row r="46" spans="1:35" ht="15" customHeight="1" x14ac:dyDescent="0.35">
      <c r="A46" s="195"/>
      <c r="B46" s="161" t="s">
        <v>322</v>
      </c>
      <c r="C46" s="112"/>
      <c r="D46" s="112"/>
      <c r="E46" s="112"/>
      <c r="F46" s="112"/>
      <c r="G46" s="112"/>
      <c r="H46" s="112"/>
      <c r="I46" s="112"/>
      <c r="J46" s="112"/>
      <c r="K46" s="112"/>
      <c r="L46" s="112"/>
      <c r="M46" s="112"/>
      <c r="N46" s="112"/>
      <c r="O46" s="112"/>
      <c r="P46" s="112"/>
      <c r="Q46" s="112"/>
      <c r="R46" s="112"/>
    </row>
    <row r="47" spans="1:35" x14ac:dyDescent="0.35">
      <c r="A47" s="195"/>
      <c r="B47" s="329" t="s">
        <v>321</v>
      </c>
      <c r="C47" s="329"/>
      <c r="D47" s="329"/>
      <c r="E47" s="329"/>
      <c r="F47" s="329"/>
      <c r="G47" s="329"/>
      <c r="H47" s="329"/>
      <c r="I47" s="329"/>
      <c r="J47" s="329"/>
      <c r="K47" s="329"/>
      <c r="L47" s="329"/>
      <c r="M47" s="329"/>
      <c r="N47" s="329"/>
      <c r="O47" s="329"/>
      <c r="P47" s="329"/>
      <c r="Q47" s="329"/>
      <c r="R47" s="329"/>
      <c r="S47" s="329"/>
      <c r="T47" s="329"/>
      <c r="U47" s="329"/>
      <c r="V47" s="329"/>
      <c r="W47" s="329"/>
      <c r="X47" s="329"/>
      <c r="Y47" s="329"/>
      <c r="Z47" s="329"/>
      <c r="AA47" s="329"/>
      <c r="AB47" s="329"/>
      <c r="AC47" s="329"/>
      <c r="AD47" s="329"/>
      <c r="AE47" s="329"/>
      <c r="AF47" s="329"/>
      <c r="AG47" s="329"/>
      <c r="AH47" s="329"/>
      <c r="AI47" s="329"/>
    </row>
    <row r="48" spans="1:35" ht="15" customHeight="1" x14ac:dyDescent="0.35">
      <c r="A48" s="195"/>
      <c r="B48" s="112" t="s">
        <v>320</v>
      </c>
      <c r="C48" s="112"/>
      <c r="D48" s="112"/>
      <c r="E48" s="112"/>
      <c r="F48" s="112"/>
      <c r="G48" s="112"/>
      <c r="H48" s="112"/>
      <c r="I48" s="112"/>
      <c r="J48" s="112"/>
      <c r="K48" s="112"/>
      <c r="L48" s="112"/>
      <c r="M48" s="112"/>
      <c r="N48" s="112"/>
      <c r="O48" s="112"/>
      <c r="P48" s="112"/>
      <c r="Q48" s="112"/>
      <c r="R48" s="112"/>
    </row>
    <row r="49" spans="1:24" ht="30" customHeight="1" x14ac:dyDescent="0.35">
      <c r="A49" s="195"/>
      <c r="B49" s="329" t="s">
        <v>319</v>
      </c>
      <c r="C49" s="329"/>
      <c r="D49" s="329"/>
      <c r="E49" s="329"/>
      <c r="F49" s="329"/>
      <c r="G49" s="329"/>
      <c r="H49" s="329"/>
      <c r="I49" s="329"/>
      <c r="J49" s="329"/>
      <c r="K49" s="329"/>
      <c r="L49" s="329"/>
      <c r="M49" s="329"/>
      <c r="N49" s="329"/>
      <c r="O49" s="329"/>
      <c r="P49" s="329"/>
      <c r="Q49" s="329"/>
      <c r="R49" s="329"/>
    </row>
    <row r="50" spans="1:24" ht="30" customHeight="1" x14ac:dyDescent="0.35">
      <c r="A50" s="195"/>
      <c r="B50" s="329" t="s">
        <v>318</v>
      </c>
      <c r="C50" s="329"/>
      <c r="D50" s="329"/>
      <c r="E50" s="329"/>
      <c r="F50" s="329"/>
      <c r="G50" s="329"/>
      <c r="H50" s="329"/>
      <c r="I50" s="329"/>
      <c r="J50" s="329"/>
      <c r="K50" s="329"/>
      <c r="L50" s="329"/>
      <c r="M50" s="329"/>
      <c r="N50" s="329"/>
      <c r="O50" s="329"/>
      <c r="P50" s="329"/>
      <c r="Q50" s="329"/>
      <c r="R50" s="329"/>
      <c r="X50" s="19"/>
    </row>
    <row r="51" spans="1:24" ht="15" customHeight="1" x14ac:dyDescent="0.35">
      <c r="A51" s="195"/>
      <c r="B51" s="112" t="s">
        <v>327</v>
      </c>
      <c r="C51" s="112"/>
      <c r="D51" s="112"/>
      <c r="E51" s="112"/>
      <c r="F51" s="112"/>
      <c r="G51" s="112"/>
      <c r="H51" s="112"/>
      <c r="I51" s="112"/>
      <c r="J51" s="112"/>
      <c r="K51" s="112"/>
      <c r="L51" s="112"/>
      <c r="M51" s="112"/>
      <c r="N51" s="112"/>
      <c r="O51" s="112"/>
      <c r="P51" s="112"/>
      <c r="Q51" s="112"/>
      <c r="R51" s="112"/>
    </row>
    <row r="52" spans="1:24" s="162" customFormat="1" ht="15" customHeight="1" x14ac:dyDescent="0.35">
      <c r="A52" s="195"/>
      <c r="B52" s="112" t="s">
        <v>328</v>
      </c>
      <c r="C52" s="112"/>
      <c r="D52" s="112"/>
      <c r="E52" s="112"/>
      <c r="F52" s="112"/>
      <c r="G52" s="112"/>
      <c r="H52" s="112"/>
      <c r="I52" s="112"/>
      <c r="J52" s="112"/>
      <c r="K52" s="112"/>
      <c r="L52" s="112"/>
      <c r="M52" s="112"/>
      <c r="N52" s="112"/>
      <c r="O52" s="112"/>
      <c r="P52" s="112"/>
      <c r="Q52" s="112"/>
      <c r="R52" s="112"/>
    </row>
    <row r="53" spans="1:24" s="162" customFormat="1" ht="15" customHeight="1" x14ac:dyDescent="0.35">
      <c r="A53" s="195"/>
      <c r="B53" s="112" t="s">
        <v>329</v>
      </c>
      <c r="C53" s="112"/>
      <c r="D53" s="112"/>
      <c r="E53" s="112"/>
      <c r="F53" s="112"/>
      <c r="G53" s="112"/>
      <c r="H53" s="112"/>
      <c r="I53" s="112"/>
      <c r="J53" s="112"/>
      <c r="K53" s="112"/>
      <c r="L53" s="112"/>
      <c r="M53" s="112"/>
      <c r="N53" s="112"/>
      <c r="O53" s="112"/>
      <c r="P53" s="112"/>
      <c r="Q53" s="112"/>
      <c r="R53" s="112"/>
    </row>
    <row r="54" spans="1:24" s="162" customFormat="1" ht="15" customHeight="1" x14ac:dyDescent="0.35">
      <c r="A54" s="195"/>
      <c r="B54" s="112" t="s">
        <v>330</v>
      </c>
      <c r="C54" s="112"/>
      <c r="D54" s="112"/>
      <c r="E54" s="112"/>
      <c r="F54" s="112"/>
      <c r="G54" s="112"/>
      <c r="H54" s="112"/>
      <c r="I54" s="112"/>
      <c r="J54" s="112"/>
      <c r="K54" s="112"/>
      <c r="L54" s="112"/>
      <c r="M54" s="112"/>
      <c r="N54" s="112"/>
      <c r="O54" s="112"/>
      <c r="P54" s="112"/>
      <c r="Q54" s="112"/>
      <c r="R54" s="112"/>
    </row>
    <row r="55" spans="1:24" ht="15" customHeight="1" x14ac:dyDescent="0.35">
      <c r="A55" s="195"/>
      <c r="B55" s="112" t="s">
        <v>331</v>
      </c>
      <c r="C55" s="112"/>
      <c r="D55" s="112"/>
      <c r="E55" s="112"/>
      <c r="F55" s="112"/>
      <c r="G55" s="112"/>
      <c r="H55" s="112"/>
      <c r="I55" s="112"/>
      <c r="J55" s="112"/>
      <c r="K55" s="112"/>
      <c r="L55" s="112"/>
      <c r="M55" s="112"/>
      <c r="N55" s="112"/>
      <c r="O55" s="112"/>
      <c r="P55" s="112"/>
      <c r="Q55" s="112"/>
      <c r="R55" s="112"/>
    </row>
    <row r="56" spans="1:24" ht="15" customHeight="1" x14ac:dyDescent="0.35">
      <c r="A56" s="195"/>
      <c r="B56" s="112" t="s">
        <v>332</v>
      </c>
      <c r="C56" s="112"/>
      <c r="D56" s="112"/>
      <c r="E56" s="112"/>
      <c r="F56" s="112"/>
      <c r="G56" s="112"/>
      <c r="H56" s="112"/>
      <c r="I56" s="112"/>
      <c r="J56" s="112"/>
      <c r="K56" s="112"/>
      <c r="L56" s="112"/>
      <c r="M56" s="112"/>
      <c r="N56" s="112"/>
      <c r="O56" s="112"/>
      <c r="P56" s="112"/>
      <c r="Q56" s="112"/>
      <c r="R56" s="112"/>
    </row>
    <row r="57" spans="1:24" ht="15" customHeight="1" x14ac:dyDescent="0.35">
      <c r="A57" s="195"/>
      <c r="B57" s="112" t="s">
        <v>333</v>
      </c>
      <c r="C57" s="112"/>
      <c r="D57" s="112"/>
      <c r="E57" s="112"/>
      <c r="F57" s="112"/>
      <c r="G57" s="112"/>
      <c r="H57" s="112"/>
      <c r="I57" s="112"/>
      <c r="J57" s="112"/>
      <c r="K57" s="112"/>
      <c r="L57" s="112"/>
      <c r="M57" s="112"/>
      <c r="N57" s="112"/>
      <c r="O57" s="112"/>
      <c r="P57" s="112"/>
      <c r="Q57" s="112"/>
      <c r="R57" s="112"/>
    </row>
    <row r="58" spans="1:24" ht="15" customHeight="1" x14ac:dyDescent="0.35">
      <c r="A58" s="195"/>
      <c r="B58" s="112" t="s">
        <v>334</v>
      </c>
      <c r="C58" s="112"/>
      <c r="D58" s="112"/>
      <c r="E58" s="112"/>
      <c r="F58" s="112"/>
      <c r="G58" s="112"/>
      <c r="H58" s="112"/>
      <c r="I58" s="112"/>
      <c r="J58" s="112"/>
      <c r="K58" s="112"/>
      <c r="L58" s="112"/>
      <c r="M58" s="112"/>
      <c r="N58" s="112"/>
      <c r="O58" s="112"/>
      <c r="P58" s="112"/>
      <c r="Q58" s="112"/>
      <c r="R58" s="112"/>
    </row>
    <row r="59" spans="1:24" ht="15" customHeight="1" x14ac:dyDescent="0.35">
      <c r="A59" s="195"/>
      <c r="B59" s="112" t="s">
        <v>335</v>
      </c>
      <c r="C59" s="112"/>
      <c r="D59" s="112"/>
      <c r="E59" s="112"/>
      <c r="F59" s="112"/>
      <c r="G59" s="112"/>
      <c r="H59" s="112"/>
      <c r="I59" s="112"/>
      <c r="J59" s="112"/>
      <c r="K59" s="112"/>
      <c r="L59" s="112"/>
      <c r="M59" s="112"/>
      <c r="N59" s="112"/>
      <c r="O59" s="112"/>
      <c r="P59" s="112"/>
      <c r="Q59" s="112"/>
      <c r="R59" s="112"/>
    </row>
    <row r="60" spans="1:24" ht="15" customHeight="1" x14ac:dyDescent="0.35">
      <c r="A60" s="195"/>
      <c r="B60" s="112" t="s">
        <v>336</v>
      </c>
      <c r="C60" s="112"/>
      <c r="D60" s="112"/>
      <c r="E60" s="112"/>
      <c r="F60" s="112"/>
      <c r="G60" s="112"/>
      <c r="H60" s="112"/>
      <c r="I60" s="112"/>
      <c r="J60" s="112"/>
      <c r="K60" s="112"/>
      <c r="L60" s="112"/>
      <c r="M60" s="112"/>
      <c r="N60" s="112"/>
      <c r="O60" s="112"/>
      <c r="P60" s="112"/>
      <c r="Q60" s="112"/>
      <c r="R60" s="112"/>
    </row>
    <row r="61" spans="1:24" ht="15" customHeight="1" x14ac:dyDescent="0.35">
      <c r="A61" s="195"/>
      <c r="B61" s="112" t="s">
        <v>337</v>
      </c>
      <c r="C61" s="112"/>
      <c r="D61" s="112"/>
      <c r="E61" s="112"/>
      <c r="F61" s="112"/>
      <c r="G61" s="112"/>
      <c r="H61" s="112"/>
      <c r="I61" s="112"/>
      <c r="J61" s="112"/>
      <c r="K61" s="112"/>
      <c r="L61" s="112"/>
      <c r="M61" s="112"/>
      <c r="N61" s="112"/>
      <c r="O61" s="112"/>
      <c r="P61" s="112"/>
      <c r="Q61" s="112"/>
      <c r="R61" s="112"/>
    </row>
    <row r="62" spans="1:24" ht="15" customHeight="1" x14ac:dyDescent="0.35">
      <c r="A62" s="195"/>
      <c r="B62" s="112" t="s">
        <v>338</v>
      </c>
      <c r="C62" s="112"/>
      <c r="D62" s="112"/>
      <c r="E62" s="112"/>
      <c r="F62" s="112"/>
      <c r="G62" s="112"/>
      <c r="H62" s="112"/>
      <c r="I62" s="112"/>
      <c r="J62" s="112"/>
      <c r="K62" s="112"/>
      <c r="L62" s="112"/>
      <c r="M62" s="112"/>
      <c r="N62" s="112"/>
      <c r="O62" s="112"/>
      <c r="P62" s="112"/>
      <c r="Q62" s="112"/>
      <c r="R62" s="112"/>
    </row>
    <row r="63" spans="1:24" ht="15" customHeight="1" x14ac:dyDescent="0.35">
      <c r="A63" s="195"/>
      <c r="B63" s="162" t="s">
        <v>339</v>
      </c>
      <c r="C63" s="112"/>
      <c r="D63" s="112"/>
      <c r="E63" s="112"/>
      <c r="F63" s="112"/>
      <c r="G63" s="112"/>
      <c r="H63" s="112"/>
      <c r="I63" s="112"/>
      <c r="J63" s="112"/>
      <c r="K63" s="112"/>
      <c r="L63" s="112"/>
      <c r="M63" s="112"/>
      <c r="N63" s="112"/>
      <c r="O63" s="112"/>
      <c r="P63" s="112"/>
      <c r="Q63" s="112"/>
      <c r="R63" s="112"/>
    </row>
    <row r="64" spans="1:24" ht="15" customHeight="1" x14ac:dyDescent="0.35">
      <c r="A64" s="195"/>
      <c r="B64" s="112" t="s">
        <v>340</v>
      </c>
      <c r="C64" s="112"/>
      <c r="D64" s="112"/>
      <c r="E64" s="112"/>
      <c r="F64" s="112"/>
      <c r="G64" s="112"/>
      <c r="H64" s="112"/>
      <c r="I64" s="112"/>
      <c r="J64" s="112"/>
      <c r="K64" s="112"/>
      <c r="L64" s="112"/>
      <c r="M64" s="112"/>
      <c r="N64" s="112"/>
      <c r="O64" s="112"/>
      <c r="P64" s="112"/>
      <c r="Q64" s="112"/>
      <c r="R64" s="112"/>
    </row>
    <row r="65" spans="1:18" ht="15" customHeight="1" x14ac:dyDescent="0.35">
      <c r="A65" s="195"/>
      <c r="B65" s="112" t="s">
        <v>341</v>
      </c>
      <c r="C65" s="112"/>
      <c r="D65" s="112"/>
      <c r="E65" s="112"/>
      <c r="F65" s="112"/>
      <c r="G65" s="112"/>
      <c r="H65" s="112"/>
      <c r="I65" s="112"/>
      <c r="J65" s="112"/>
      <c r="K65" s="112"/>
      <c r="L65" s="112"/>
      <c r="M65" s="112"/>
      <c r="N65" s="112"/>
      <c r="O65" s="112"/>
      <c r="P65" s="112"/>
      <c r="Q65" s="112"/>
      <c r="R65" s="112"/>
    </row>
    <row r="66" spans="1:18" ht="15" customHeight="1" x14ac:dyDescent="0.35">
      <c r="A66" s="195"/>
      <c r="B66" s="112" t="s">
        <v>342</v>
      </c>
      <c r="C66" s="112"/>
      <c r="D66" s="112"/>
      <c r="E66" s="112"/>
      <c r="F66" s="112"/>
      <c r="G66" s="112"/>
      <c r="H66" s="112"/>
      <c r="I66" s="112"/>
      <c r="J66" s="112"/>
      <c r="K66" s="112"/>
      <c r="L66" s="112"/>
      <c r="M66" s="112"/>
      <c r="N66" s="112"/>
      <c r="O66" s="112"/>
      <c r="P66" s="112"/>
      <c r="Q66" s="112"/>
      <c r="R66" s="112"/>
    </row>
    <row r="67" spans="1:18" ht="15" customHeight="1" x14ac:dyDescent="0.35">
      <c r="A67" s="195"/>
      <c r="B67" s="112" t="s">
        <v>343</v>
      </c>
      <c r="C67" s="112"/>
      <c r="D67" s="112"/>
      <c r="E67" s="112"/>
      <c r="F67" s="112"/>
      <c r="G67" s="112"/>
      <c r="H67" s="112"/>
      <c r="I67" s="112"/>
      <c r="J67" s="112"/>
      <c r="K67" s="112"/>
      <c r="L67" s="112"/>
      <c r="M67" s="112"/>
      <c r="N67" s="112"/>
      <c r="O67" s="112"/>
      <c r="P67" s="112"/>
      <c r="Q67" s="112"/>
      <c r="R67" s="112"/>
    </row>
    <row r="68" spans="1:18" ht="15" customHeight="1" x14ac:dyDescent="0.35">
      <c r="A68" s="195"/>
      <c r="B68" s="112" t="s">
        <v>344</v>
      </c>
      <c r="C68" s="112"/>
      <c r="D68" s="112"/>
      <c r="E68" s="112"/>
      <c r="F68" s="112"/>
      <c r="G68" s="112"/>
      <c r="H68" s="112"/>
      <c r="I68" s="112"/>
      <c r="J68" s="112"/>
      <c r="K68" s="112"/>
      <c r="L68" s="112"/>
      <c r="M68" s="112"/>
      <c r="N68" s="112"/>
      <c r="O68" s="112"/>
      <c r="P68" s="112"/>
      <c r="Q68" s="112"/>
      <c r="R68" s="112"/>
    </row>
    <row r="69" spans="1:18" ht="15" customHeight="1" x14ac:dyDescent="0.35">
      <c r="A69" s="195"/>
      <c r="B69" s="112" t="s">
        <v>345</v>
      </c>
      <c r="C69" s="112"/>
      <c r="D69" s="112"/>
      <c r="E69" s="112"/>
      <c r="F69" s="112"/>
      <c r="G69" s="112"/>
      <c r="H69" s="112"/>
      <c r="I69" s="112"/>
      <c r="J69" s="112"/>
      <c r="K69" s="112"/>
      <c r="L69" s="112"/>
      <c r="M69" s="112"/>
      <c r="N69" s="112"/>
      <c r="O69" s="112"/>
      <c r="P69" s="112"/>
      <c r="Q69" s="112"/>
      <c r="R69" s="112"/>
    </row>
  </sheetData>
  <mergeCells count="4">
    <mergeCell ref="B50:R50"/>
    <mergeCell ref="S47:AI47"/>
    <mergeCell ref="B47:R47"/>
    <mergeCell ref="B49:R49"/>
  </mergeCells>
  <printOptions horizontalCentered="1"/>
  <pageMargins left="0.7" right="0.7" top="0.75" bottom="0.75" header="0.3" footer="0.3"/>
  <pageSetup scale="5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69"/>
  <sheetViews>
    <sheetView zoomScaleNormal="100" zoomScaleSheetLayoutView="100" workbookViewId="0"/>
  </sheetViews>
  <sheetFormatPr defaultColWidth="9.1796875" defaultRowHeight="14.5" outlineLevelRow="1" x14ac:dyDescent="0.35"/>
  <cols>
    <col min="1" max="1" width="10.453125" style="84" customWidth="1"/>
    <col min="2" max="2" width="37.26953125" style="29" customWidth="1"/>
    <col min="3" max="3" width="5.26953125" style="29" customWidth="1"/>
    <col min="4" max="18" width="12" style="29" customWidth="1"/>
    <col min="19" max="16384" width="9.1796875" style="29"/>
  </cols>
  <sheetData>
    <row r="1" spans="2:18" s="1" customFormat="1" outlineLevel="1" x14ac:dyDescent="0.35">
      <c r="D1" s="1">
        <v>12</v>
      </c>
      <c r="E1" s="1">
        <v>0.5</v>
      </c>
    </row>
    <row r="2" spans="2:18" s="1" customFormat="1" outlineLevel="1" x14ac:dyDescent="0.35">
      <c r="H2" s="1">
        <v>1000000</v>
      </c>
    </row>
    <row r="3" spans="2:18" s="36" customFormat="1" x14ac:dyDescent="0.35"/>
    <row r="4" spans="2:18" ht="18.649999999999999" x14ac:dyDescent="0.45">
      <c r="B4" s="14" t="s">
        <v>288</v>
      </c>
      <c r="C4" s="14"/>
      <c r="D4" s="2"/>
      <c r="E4" s="2"/>
      <c r="F4" s="2"/>
      <c r="G4" s="2"/>
      <c r="H4" s="2"/>
      <c r="I4" s="2"/>
      <c r="J4" s="2"/>
      <c r="K4" s="2"/>
      <c r="L4" s="2"/>
      <c r="M4" s="2"/>
      <c r="N4" s="2"/>
      <c r="O4" s="2"/>
      <c r="P4" s="2"/>
      <c r="Q4" s="2"/>
      <c r="R4" s="2"/>
    </row>
    <row r="5" spans="2:18" ht="6" customHeight="1" thickBot="1" x14ac:dyDescent="0.4">
      <c r="B5" s="41"/>
      <c r="C5" s="41"/>
      <c r="D5" s="41"/>
      <c r="E5" s="41"/>
      <c r="F5" s="41"/>
      <c r="G5" s="41"/>
      <c r="H5" s="41"/>
      <c r="I5" s="41"/>
      <c r="J5" s="41"/>
      <c r="K5" s="41"/>
      <c r="L5" s="41"/>
      <c r="M5" s="41"/>
      <c r="N5" s="41"/>
      <c r="O5" s="41"/>
      <c r="P5" s="41"/>
      <c r="Q5" s="41"/>
      <c r="R5" s="41"/>
    </row>
    <row r="6" spans="2:18" ht="6" customHeight="1" thickTop="1" x14ac:dyDescent="0.25">
      <c r="B6" s="36"/>
      <c r="C6" s="36"/>
      <c r="D6" s="36"/>
      <c r="E6" s="36"/>
      <c r="F6" s="36"/>
      <c r="G6" s="36"/>
      <c r="H6" s="36"/>
      <c r="I6" s="36"/>
      <c r="J6" s="36"/>
      <c r="K6" s="36"/>
      <c r="L6" s="36"/>
      <c r="M6" s="36"/>
      <c r="N6" s="36"/>
      <c r="O6" s="36"/>
      <c r="P6" s="36"/>
      <c r="Q6" s="36"/>
      <c r="R6" s="36"/>
    </row>
    <row r="7" spans="2:18" ht="15" x14ac:dyDescent="0.25">
      <c r="B7" s="38"/>
      <c r="C7" s="38"/>
      <c r="D7" s="74">
        <v>2017</v>
      </c>
      <c r="E7" s="74">
        <f>D7+1</f>
        <v>2018</v>
      </c>
      <c r="F7" s="74">
        <f t="shared" ref="F7:R7" si="0">E7+1</f>
        <v>2019</v>
      </c>
      <c r="G7" s="74">
        <f t="shared" si="0"/>
        <v>2020</v>
      </c>
      <c r="H7" s="74">
        <f t="shared" si="0"/>
        <v>2021</v>
      </c>
      <c r="I7" s="74">
        <f t="shared" si="0"/>
        <v>2022</v>
      </c>
      <c r="J7" s="74">
        <f t="shared" si="0"/>
        <v>2023</v>
      </c>
      <c r="K7" s="74">
        <f t="shared" si="0"/>
        <v>2024</v>
      </c>
      <c r="L7" s="74">
        <f t="shared" si="0"/>
        <v>2025</v>
      </c>
      <c r="M7" s="74">
        <f t="shared" si="0"/>
        <v>2026</v>
      </c>
      <c r="N7" s="74">
        <f t="shared" si="0"/>
        <v>2027</v>
      </c>
      <c r="O7" s="74">
        <f t="shared" si="0"/>
        <v>2028</v>
      </c>
      <c r="P7" s="74">
        <f t="shared" si="0"/>
        <v>2029</v>
      </c>
      <c r="Q7" s="74">
        <f t="shared" si="0"/>
        <v>2030</v>
      </c>
      <c r="R7" s="74">
        <f t="shared" si="0"/>
        <v>2031</v>
      </c>
    </row>
    <row r="8" spans="2:18" ht="6" customHeight="1" x14ac:dyDescent="0.25">
      <c r="B8" s="39"/>
      <c r="C8" s="39"/>
      <c r="D8" s="75"/>
      <c r="E8" s="75"/>
      <c r="F8" s="75"/>
      <c r="G8" s="75"/>
      <c r="H8" s="75"/>
      <c r="I8" s="75"/>
      <c r="J8" s="75"/>
      <c r="K8" s="75"/>
      <c r="L8" s="75"/>
      <c r="M8" s="75"/>
      <c r="N8" s="75"/>
      <c r="O8" s="75"/>
      <c r="P8" s="75"/>
      <c r="Q8" s="75"/>
      <c r="R8" s="75"/>
    </row>
    <row r="9" spans="2:18" ht="15" x14ac:dyDescent="0.25">
      <c r="B9" s="36" t="s">
        <v>146</v>
      </c>
      <c r="C9" s="200">
        <f>1</f>
        <v>1</v>
      </c>
      <c r="D9" s="77">
        <f>'Verizon Inputs'!$D$6</f>
        <v>0.13787973559865085</v>
      </c>
      <c r="E9" s="77">
        <f>'Verizon Inputs'!$D$6</f>
        <v>0.13787973559865085</v>
      </c>
      <c r="F9" s="77">
        <f>'Verizon Inputs'!$D$6</f>
        <v>0.13787973559865085</v>
      </c>
      <c r="G9" s="77">
        <f>'Verizon Inputs'!$D$6</f>
        <v>0.13787973559865085</v>
      </c>
      <c r="H9" s="77">
        <f>'Verizon Inputs'!$D$6</f>
        <v>0.13787973559865085</v>
      </c>
      <c r="I9" s="77">
        <f>'Verizon Inputs'!$D$6</f>
        <v>0.13787973559865085</v>
      </c>
      <c r="J9" s="77">
        <f>'Verizon Inputs'!$D$6</f>
        <v>0.13787973559865085</v>
      </c>
      <c r="K9" s="77">
        <f>'Verizon Inputs'!$D$6</f>
        <v>0.13787973559865085</v>
      </c>
      <c r="L9" s="77">
        <f>'Verizon Inputs'!$D$6</f>
        <v>0.13787973559865085</v>
      </c>
      <c r="M9" s="77">
        <f>'Verizon Inputs'!$D$6</f>
        <v>0.13787973559865085</v>
      </c>
      <c r="N9" s="77">
        <f>'Verizon Inputs'!$D$6</f>
        <v>0.13787973559865085</v>
      </c>
      <c r="O9" s="77">
        <f>'Verizon Inputs'!$D$6</f>
        <v>0.13787973559865085</v>
      </c>
      <c r="P9" s="77">
        <f>'Verizon Inputs'!$D$6</f>
        <v>0.13787973559865085</v>
      </c>
      <c r="Q9" s="77">
        <f>'Verizon Inputs'!$D$6</f>
        <v>0.13787973559865085</v>
      </c>
      <c r="R9" s="77">
        <f>'Verizon Inputs'!$D$6</f>
        <v>0.13787973559865085</v>
      </c>
    </row>
    <row r="10" spans="2:18" ht="15" x14ac:dyDescent="0.25">
      <c r="B10" s="36" t="s">
        <v>165</v>
      </c>
      <c r="C10" s="200">
        <f>C9+1</f>
        <v>2</v>
      </c>
      <c r="D10" s="77">
        <f>'Verizon Inputs'!$D$7</f>
        <v>1.892989139821619E-2</v>
      </c>
      <c r="E10" s="77">
        <f>'Verizon Inputs'!$D$7</f>
        <v>1.892989139821619E-2</v>
      </c>
      <c r="F10" s="77">
        <f>'Verizon Inputs'!$D$7</f>
        <v>1.892989139821619E-2</v>
      </c>
      <c r="G10" s="77">
        <f>'Verizon Inputs'!$D$7</f>
        <v>1.892989139821619E-2</v>
      </c>
      <c r="H10" s="77">
        <f>'Verizon Inputs'!$D$7</f>
        <v>1.892989139821619E-2</v>
      </c>
      <c r="I10" s="77">
        <f>'Verizon Inputs'!$D$7</f>
        <v>1.892989139821619E-2</v>
      </c>
      <c r="J10" s="77">
        <f>'Verizon Inputs'!$D$7</f>
        <v>1.892989139821619E-2</v>
      </c>
      <c r="K10" s="77">
        <f>'Verizon Inputs'!$D$7</f>
        <v>1.892989139821619E-2</v>
      </c>
      <c r="L10" s="77">
        <f>'Verizon Inputs'!$D$7</f>
        <v>1.892989139821619E-2</v>
      </c>
      <c r="M10" s="77">
        <f>'Verizon Inputs'!$D$7</f>
        <v>1.892989139821619E-2</v>
      </c>
      <c r="N10" s="77">
        <f>'Verizon Inputs'!$D$7</f>
        <v>1.892989139821619E-2</v>
      </c>
      <c r="O10" s="77">
        <f>'Verizon Inputs'!$D$7</f>
        <v>1.892989139821619E-2</v>
      </c>
      <c r="P10" s="77">
        <f>'Verizon Inputs'!$D$7</f>
        <v>1.892989139821619E-2</v>
      </c>
      <c r="Q10" s="77">
        <f>'Verizon Inputs'!$D$7</f>
        <v>1.892989139821619E-2</v>
      </c>
      <c r="R10" s="77">
        <f>'Verizon Inputs'!$D$7</f>
        <v>1.892989139821619E-2</v>
      </c>
    </row>
    <row r="11" spans="2:18" ht="6" customHeight="1" x14ac:dyDescent="0.25">
      <c r="B11" s="36"/>
      <c r="C11" s="200"/>
      <c r="D11" s="77"/>
      <c r="E11" s="77"/>
      <c r="F11" s="77"/>
      <c r="G11" s="77"/>
      <c r="H11" s="77"/>
      <c r="I11" s="77"/>
      <c r="J11" s="77"/>
      <c r="K11" s="77"/>
      <c r="L11" s="77"/>
      <c r="M11" s="77"/>
      <c r="N11" s="77"/>
      <c r="O11" s="77"/>
      <c r="P11" s="77"/>
      <c r="Q11" s="77"/>
      <c r="R11" s="77"/>
    </row>
    <row r="12" spans="2:18" ht="15" x14ac:dyDescent="0.25">
      <c r="B12" s="36" t="s">
        <v>174</v>
      </c>
      <c r="C12" s="200">
        <f>C10+1</f>
        <v>3</v>
      </c>
      <c r="D12" s="79">
        <f>'Verizon Inputs'!$D$8</f>
        <v>145300000</v>
      </c>
      <c r="E12" s="78"/>
      <c r="F12" s="78"/>
      <c r="G12" s="78"/>
      <c r="H12" s="78"/>
      <c r="I12" s="78"/>
      <c r="J12" s="78"/>
      <c r="K12" s="78"/>
      <c r="L12" s="78"/>
      <c r="M12" s="78"/>
      <c r="N12" s="78"/>
      <c r="O12" s="78"/>
      <c r="P12" s="78"/>
      <c r="Q12" s="78"/>
      <c r="R12" s="78"/>
    </row>
    <row r="13" spans="2:18" ht="15" x14ac:dyDescent="0.25">
      <c r="B13" s="36" t="s">
        <v>292</v>
      </c>
      <c r="C13" s="200">
        <f>C12+1</f>
        <v>4</v>
      </c>
      <c r="D13" s="187">
        <f>'Verizon Inputs'!$D$9</f>
        <v>258.75</v>
      </c>
      <c r="E13" s="187">
        <f>'Verizon Inputs'!$D$9</f>
        <v>258.75</v>
      </c>
      <c r="F13" s="187">
        <f>'Verizon Inputs'!$D$9</f>
        <v>258.75</v>
      </c>
      <c r="G13" s="187">
        <f>'Verizon Inputs'!$D$9</f>
        <v>258.75</v>
      </c>
      <c r="H13" s="187">
        <f>'Verizon Inputs'!$D$9</f>
        <v>258.75</v>
      </c>
      <c r="I13" s="187">
        <f>'Verizon Inputs'!$D$9</f>
        <v>258.75</v>
      </c>
      <c r="J13" s="187">
        <f>'Verizon Inputs'!$D$9</f>
        <v>258.75</v>
      </c>
      <c r="K13" s="187">
        <f>'Verizon Inputs'!$D$9</f>
        <v>258.75</v>
      </c>
      <c r="L13" s="187">
        <f>'Verizon Inputs'!$D$9</f>
        <v>258.75</v>
      </c>
      <c r="M13" s="187">
        <f>'Verizon Inputs'!$D$9</f>
        <v>258.75</v>
      </c>
      <c r="N13" s="187">
        <f>'Verizon Inputs'!$D$9</f>
        <v>258.75</v>
      </c>
      <c r="O13" s="187">
        <f>'Verizon Inputs'!$D$9</f>
        <v>258.75</v>
      </c>
      <c r="P13" s="187">
        <f>'Verizon Inputs'!$D$9</f>
        <v>258.75</v>
      </c>
      <c r="Q13" s="187">
        <f>'Verizon Inputs'!$D$9</f>
        <v>258.75</v>
      </c>
      <c r="R13" s="187">
        <f>'Verizon Inputs'!$D$9</f>
        <v>258.75</v>
      </c>
    </row>
    <row r="14" spans="2:18" ht="15" x14ac:dyDescent="0.25">
      <c r="B14" s="36" t="s">
        <v>282</v>
      </c>
      <c r="C14" s="200">
        <f t="shared" ref="C14:C15" si="1">C13+1</f>
        <v>5</v>
      </c>
      <c r="D14" s="187">
        <f>'Verizon Inputs'!$D$10</f>
        <v>54.975911906400547</v>
      </c>
      <c r="E14" s="187">
        <f>'Verizon Inputs'!$D$10</f>
        <v>54.975911906400547</v>
      </c>
      <c r="F14" s="187">
        <f>'Verizon Inputs'!$D$10</f>
        <v>54.975911906400547</v>
      </c>
      <c r="G14" s="187">
        <f>'Verizon Inputs'!$D$10</f>
        <v>54.975911906400547</v>
      </c>
      <c r="H14" s="187">
        <f>'Verizon Inputs'!$D$10</f>
        <v>54.975911906400547</v>
      </c>
      <c r="I14" s="187">
        <f>'Verizon Inputs'!$D$10</f>
        <v>54.975911906400547</v>
      </c>
      <c r="J14" s="187">
        <f>'Verizon Inputs'!$D$10</f>
        <v>54.975911906400547</v>
      </c>
      <c r="K14" s="187">
        <f>'Verizon Inputs'!$D$10</f>
        <v>54.975911906400547</v>
      </c>
      <c r="L14" s="187">
        <f>'Verizon Inputs'!$D$10</f>
        <v>54.975911906400547</v>
      </c>
      <c r="M14" s="187">
        <f>'Verizon Inputs'!$D$10</f>
        <v>54.975911906400547</v>
      </c>
      <c r="N14" s="187">
        <f>'Verizon Inputs'!$D$10</f>
        <v>54.975911906400547</v>
      </c>
      <c r="O14" s="187">
        <f>'Verizon Inputs'!$D$10</f>
        <v>54.975911906400547</v>
      </c>
      <c r="P14" s="187">
        <f>'Verizon Inputs'!$D$10</f>
        <v>54.975911906400547</v>
      </c>
      <c r="Q14" s="187">
        <f>'Verizon Inputs'!$D$10</f>
        <v>54.975911906400547</v>
      </c>
      <c r="R14" s="187">
        <f>'Verizon Inputs'!$D$10</f>
        <v>54.975911906400547</v>
      </c>
    </row>
    <row r="15" spans="2:18" ht="15" x14ac:dyDescent="0.25">
      <c r="B15" s="36" t="s">
        <v>299</v>
      </c>
      <c r="C15" s="200">
        <f t="shared" si="1"/>
        <v>6</v>
      </c>
      <c r="D15" s="187">
        <f>'Verizon Inputs'!$D$11</f>
        <v>90.528604611149348</v>
      </c>
      <c r="E15" s="187">
        <f>'Verizon Inputs'!$D$11</f>
        <v>90.528604611149348</v>
      </c>
      <c r="F15" s="187">
        <f>'Verizon Inputs'!$D$11</f>
        <v>90.528604611149348</v>
      </c>
      <c r="G15" s="187">
        <f>'Verizon Inputs'!$D$11</f>
        <v>90.528604611149348</v>
      </c>
      <c r="H15" s="187">
        <f>'Verizon Inputs'!$D$11</f>
        <v>90.528604611149348</v>
      </c>
      <c r="I15" s="187">
        <f>'Verizon Inputs'!$D$11</f>
        <v>90.528604611149348</v>
      </c>
      <c r="J15" s="187">
        <f>'Verizon Inputs'!$D$11</f>
        <v>90.528604611149348</v>
      </c>
      <c r="K15" s="187">
        <f>'Verizon Inputs'!$D$11</f>
        <v>90.528604611149348</v>
      </c>
      <c r="L15" s="187">
        <f>'Verizon Inputs'!$D$11</f>
        <v>90.528604611149348</v>
      </c>
      <c r="M15" s="187">
        <f>'Verizon Inputs'!$D$11</f>
        <v>90.528604611149348</v>
      </c>
      <c r="N15" s="187">
        <f>'Verizon Inputs'!$D$11</f>
        <v>90.528604611149348</v>
      </c>
      <c r="O15" s="187">
        <f>'Verizon Inputs'!$D$11</f>
        <v>90.528604611149348</v>
      </c>
      <c r="P15" s="187">
        <f>'Verizon Inputs'!$D$11</f>
        <v>90.528604611149348</v>
      </c>
      <c r="Q15" s="187">
        <f>'Verizon Inputs'!$D$11</f>
        <v>90.528604611149348</v>
      </c>
      <c r="R15" s="187">
        <f>'Verizon Inputs'!$D$11</f>
        <v>90.528604611149348</v>
      </c>
    </row>
    <row r="16" spans="2:18" ht="6" customHeight="1" x14ac:dyDescent="0.25">
      <c r="B16" s="36"/>
      <c r="C16" s="200"/>
      <c r="D16" s="79"/>
      <c r="E16" s="79"/>
      <c r="F16" s="79"/>
      <c r="G16" s="79"/>
      <c r="H16" s="79"/>
      <c r="I16" s="79"/>
      <c r="J16" s="79"/>
      <c r="K16" s="79"/>
      <c r="L16" s="79"/>
      <c r="M16" s="79"/>
      <c r="N16" s="79"/>
      <c r="O16" s="79"/>
      <c r="P16" s="79"/>
      <c r="Q16" s="79"/>
      <c r="R16" s="79"/>
    </row>
    <row r="17" spans="2:18" ht="15" customHeight="1" x14ac:dyDescent="0.25">
      <c r="B17" s="39" t="s">
        <v>283</v>
      </c>
      <c r="C17" s="201">
        <f>C15+1</f>
        <v>7</v>
      </c>
      <c r="D17" s="81">
        <v>0</v>
      </c>
      <c r="E17" s="81">
        <f>D20</f>
        <v>1000000</v>
      </c>
      <c r="F17" s="81">
        <f t="shared" ref="F17:R17" si="2">E20</f>
        <v>1000000</v>
      </c>
      <c r="G17" s="81">
        <f t="shared" si="2"/>
        <v>1000000</v>
      </c>
      <c r="H17" s="81">
        <f t="shared" si="2"/>
        <v>1000000</v>
      </c>
      <c r="I17" s="81">
        <f t="shared" si="2"/>
        <v>1000000</v>
      </c>
      <c r="J17" s="81">
        <f t="shared" si="2"/>
        <v>1000000</v>
      </c>
      <c r="K17" s="81">
        <f t="shared" si="2"/>
        <v>1000000</v>
      </c>
      <c r="L17" s="81">
        <f t="shared" si="2"/>
        <v>1000000</v>
      </c>
      <c r="M17" s="81">
        <f t="shared" si="2"/>
        <v>1000000</v>
      </c>
      <c r="N17" s="81">
        <f t="shared" si="2"/>
        <v>1000000</v>
      </c>
      <c r="O17" s="81">
        <f t="shared" si="2"/>
        <v>1000000</v>
      </c>
      <c r="P17" s="81">
        <f t="shared" si="2"/>
        <v>1000000</v>
      </c>
      <c r="Q17" s="81">
        <f t="shared" si="2"/>
        <v>1000000</v>
      </c>
      <c r="R17" s="81">
        <f t="shared" si="2"/>
        <v>1000000</v>
      </c>
    </row>
    <row r="18" spans="2:18" ht="15" x14ac:dyDescent="0.25">
      <c r="B18" s="36" t="s">
        <v>175</v>
      </c>
      <c r="C18" s="200">
        <f>C17+1</f>
        <v>8</v>
      </c>
      <c r="D18" s="79">
        <v>0</v>
      </c>
      <c r="E18" s="79">
        <f t="shared" ref="E18:R18" si="3">-$E$9*D$20</f>
        <v>-137879.73559865085</v>
      </c>
      <c r="F18" s="79">
        <f t="shared" si="3"/>
        <v>-137879.73559865085</v>
      </c>
      <c r="G18" s="79">
        <f t="shared" si="3"/>
        <v>-137879.73559865085</v>
      </c>
      <c r="H18" s="79">
        <f t="shared" si="3"/>
        <v>-137879.73559865085</v>
      </c>
      <c r="I18" s="79">
        <f t="shared" si="3"/>
        <v>-137879.73559865085</v>
      </c>
      <c r="J18" s="79">
        <f t="shared" si="3"/>
        <v>-137879.73559865085</v>
      </c>
      <c r="K18" s="79">
        <f t="shared" si="3"/>
        <v>-137879.73559865085</v>
      </c>
      <c r="L18" s="79">
        <f t="shared" si="3"/>
        <v>-137879.73559865085</v>
      </c>
      <c r="M18" s="79">
        <f t="shared" si="3"/>
        <v>-137879.73559865085</v>
      </c>
      <c r="N18" s="79">
        <f t="shared" si="3"/>
        <v>-137879.73559865085</v>
      </c>
      <c r="O18" s="79">
        <f t="shared" si="3"/>
        <v>-137879.73559865085</v>
      </c>
      <c r="P18" s="79">
        <f t="shared" si="3"/>
        <v>-137879.73559865085</v>
      </c>
      <c r="Q18" s="79">
        <f t="shared" si="3"/>
        <v>-137879.73559865085</v>
      </c>
      <c r="R18" s="79">
        <f t="shared" si="3"/>
        <v>-137879.73559865085</v>
      </c>
    </row>
    <row r="19" spans="2:18" ht="15" x14ac:dyDescent="0.25">
      <c r="B19" s="36" t="s">
        <v>118</v>
      </c>
      <c r="C19" s="200">
        <f t="shared" ref="C19:C20" si="4">C18+1</f>
        <v>9</v>
      </c>
      <c r="D19" s="79">
        <f>H2</f>
        <v>1000000</v>
      </c>
      <c r="E19" s="79">
        <f t="shared" ref="E19:R19" si="5">E9*$D$19</f>
        <v>137879.73559865085</v>
      </c>
      <c r="F19" s="79">
        <f t="shared" si="5"/>
        <v>137879.73559865085</v>
      </c>
      <c r="G19" s="79">
        <f t="shared" si="5"/>
        <v>137879.73559865085</v>
      </c>
      <c r="H19" s="79">
        <f t="shared" si="5"/>
        <v>137879.73559865085</v>
      </c>
      <c r="I19" s="79">
        <f t="shared" si="5"/>
        <v>137879.73559865085</v>
      </c>
      <c r="J19" s="79">
        <f t="shared" si="5"/>
        <v>137879.73559865085</v>
      </c>
      <c r="K19" s="79">
        <f t="shared" si="5"/>
        <v>137879.73559865085</v>
      </c>
      <c r="L19" s="79">
        <f t="shared" si="5"/>
        <v>137879.73559865085</v>
      </c>
      <c r="M19" s="79">
        <f t="shared" si="5"/>
        <v>137879.73559865085</v>
      </c>
      <c r="N19" s="79">
        <f t="shared" si="5"/>
        <v>137879.73559865085</v>
      </c>
      <c r="O19" s="79">
        <f t="shared" si="5"/>
        <v>137879.73559865085</v>
      </c>
      <c r="P19" s="79">
        <f t="shared" si="5"/>
        <v>137879.73559865085</v>
      </c>
      <c r="Q19" s="79">
        <f t="shared" si="5"/>
        <v>137879.73559865085</v>
      </c>
      <c r="R19" s="79">
        <f t="shared" si="5"/>
        <v>137879.73559865085</v>
      </c>
    </row>
    <row r="20" spans="2:18" ht="15" x14ac:dyDescent="0.25">
      <c r="B20" s="36" t="s">
        <v>284</v>
      </c>
      <c r="C20" s="200">
        <f t="shared" si="4"/>
        <v>10</v>
      </c>
      <c r="D20" s="79">
        <f>SUM(D17:D19)</f>
        <v>1000000</v>
      </c>
      <c r="E20" s="79">
        <f t="shared" ref="E20:R20" si="6">SUM(E17:E19)</f>
        <v>1000000</v>
      </c>
      <c r="F20" s="79">
        <f t="shared" si="6"/>
        <v>1000000</v>
      </c>
      <c r="G20" s="79">
        <f t="shared" si="6"/>
        <v>1000000</v>
      </c>
      <c r="H20" s="79">
        <f t="shared" si="6"/>
        <v>1000000</v>
      </c>
      <c r="I20" s="79">
        <f t="shared" si="6"/>
        <v>1000000</v>
      </c>
      <c r="J20" s="79">
        <f t="shared" si="6"/>
        <v>1000000</v>
      </c>
      <c r="K20" s="79">
        <f t="shared" si="6"/>
        <v>1000000</v>
      </c>
      <c r="L20" s="79">
        <f t="shared" si="6"/>
        <v>1000000</v>
      </c>
      <c r="M20" s="79">
        <f t="shared" si="6"/>
        <v>1000000</v>
      </c>
      <c r="N20" s="79">
        <f t="shared" si="6"/>
        <v>1000000</v>
      </c>
      <c r="O20" s="79">
        <f t="shared" si="6"/>
        <v>1000000</v>
      </c>
      <c r="P20" s="79">
        <f t="shared" si="6"/>
        <v>1000000</v>
      </c>
      <c r="Q20" s="79">
        <f t="shared" si="6"/>
        <v>1000000</v>
      </c>
      <c r="R20" s="79">
        <f t="shared" si="6"/>
        <v>1000000</v>
      </c>
    </row>
    <row r="21" spans="2:18" ht="6" customHeight="1" x14ac:dyDescent="0.25">
      <c r="B21" s="36"/>
      <c r="C21" s="202"/>
      <c r="D21" s="37"/>
      <c r="E21" s="37"/>
      <c r="F21" s="37"/>
      <c r="G21" s="37"/>
      <c r="H21" s="37"/>
      <c r="I21" s="37"/>
      <c r="J21" s="37"/>
      <c r="K21" s="37"/>
      <c r="L21" s="37"/>
      <c r="M21" s="37"/>
      <c r="N21" s="37"/>
      <c r="O21" s="37"/>
      <c r="P21" s="37"/>
      <c r="Q21" s="37"/>
      <c r="R21" s="37"/>
    </row>
    <row r="22" spans="2:18" ht="15" x14ac:dyDescent="0.25">
      <c r="B22" s="36" t="s">
        <v>23</v>
      </c>
      <c r="C22" s="200">
        <f>C20+1</f>
        <v>11</v>
      </c>
      <c r="D22" s="188">
        <f>'Verizon Inputs'!$D$12</f>
        <v>80975936.4604965</v>
      </c>
      <c r="E22" s="188">
        <v>0</v>
      </c>
      <c r="F22" s="188">
        <v>0</v>
      </c>
      <c r="G22" s="188">
        <v>0</v>
      </c>
      <c r="H22" s="188">
        <v>0</v>
      </c>
      <c r="I22" s="188">
        <f>'Verizon Inputs'!$D$12</f>
        <v>80975936.4604965</v>
      </c>
      <c r="J22" s="188">
        <v>0</v>
      </c>
      <c r="K22" s="188">
        <v>0</v>
      </c>
      <c r="L22" s="188">
        <v>0</v>
      </c>
      <c r="M22" s="188">
        <v>0</v>
      </c>
      <c r="N22" s="188">
        <f>'Verizon Inputs'!$D$12</f>
        <v>80975936.4604965</v>
      </c>
      <c r="O22" s="188">
        <v>0</v>
      </c>
      <c r="P22" s="188">
        <v>0</v>
      </c>
      <c r="Q22" s="188">
        <v>0</v>
      </c>
      <c r="R22" s="188">
        <v>0</v>
      </c>
    </row>
    <row r="23" spans="2:18" ht="15" x14ac:dyDescent="0.25">
      <c r="B23" s="36" t="s">
        <v>291</v>
      </c>
      <c r="C23" s="200">
        <f>C22+1</f>
        <v>12</v>
      </c>
      <c r="D23" s="188">
        <f t="shared" ref="D23:R23" si="7">D19*D13</f>
        <v>258750000</v>
      </c>
      <c r="E23" s="188">
        <f t="shared" si="7"/>
        <v>35676381.586150907</v>
      </c>
      <c r="F23" s="188">
        <f t="shared" si="7"/>
        <v>35676381.586150907</v>
      </c>
      <c r="G23" s="188">
        <f t="shared" si="7"/>
        <v>35676381.586150907</v>
      </c>
      <c r="H23" s="188">
        <f t="shared" si="7"/>
        <v>35676381.586150907</v>
      </c>
      <c r="I23" s="188">
        <f t="shared" si="7"/>
        <v>35676381.586150907</v>
      </c>
      <c r="J23" s="188">
        <f t="shared" si="7"/>
        <v>35676381.586150907</v>
      </c>
      <c r="K23" s="188">
        <f t="shared" si="7"/>
        <v>35676381.586150907</v>
      </c>
      <c r="L23" s="188">
        <f t="shared" si="7"/>
        <v>35676381.586150907</v>
      </c>
      <c r="M23" s="188">
        <f t="shared" si="7"/>
        <v>35676381.586150907</v>
      </c>
      <c r="N23" s="188">
        <f t="shared" si="7"/>
        <v>35676381.586150907</v>
      </c>
      <c r="O23" s="188">
        <f t="shared" si="7"/>
        <v>35676381.586150907</v>
      </c>
      <c r="P23" s="188">
        <f t="shared" si="7"/>
        <v>35676381.586150907</v>
      </c>
      <c r="Q23" s="188">
        <f t="shared" si="7"/>
        <v>35676381.586150907</v>
      </c>
      <c r="R23" s="188">
        <f t="shared" si="7"/>
        <v>35676381.586150907</v>
      </c>
    </row>
    <row r="24" spans="2:18" ht="15" x14ac:dyDescent="0.25">
      <c r="B24" s="36" t="s">
        <v>116</v>
      </c>
      <c r="C24" s="200">
        <f t="shared" ref="C24:C25" si="8">C23+1</f>
        <v>13</v>
      </c>
      <c r="D24" s="188">
        <v>0</v>
      </c>
      <c r="E24" s="188">
        <f t="shared" ref="E24:R24" si="9">E14*$D$20</f>
        <v>54975911.906400546</v>
      </c>
      <c r="F24" s="188">
        <f t="shared" si="9"/>
        <v>54975911.906400546</v>
      </c>
      <c r="G24" s="188">
        <f t="shared" si="9"/>
        <v>54975911.906400546</v>
      </c>
      <c r="H24" s="188">
        <f t="shared" si="9"/>
        <v>54975911.906400546</v>
      </c>
      <c r="I24" s="188">
        <f t="shared" si="9"/>
        <v>54975911.906400546</v>
      </c>
      <c r="J24" s="188">
        <f t="shared" si="9"/>
        <v>54975911.906400546</v>
      </c>
      <c r="K24" s="188">
        <f t="shared" si="9"/>
        <v>54975911.906400546</v>
      </c>
      <c r="L24" s="188">
        <f t="shared" si="9"/>
        <v>54975911.906400546</v>
      </c>
      <c r="M24" s="188">
        <f t="shared" si="9"/>
        <v>54975911.906400546</v>
      </c>
      <c r="N24" s="188">
        <f t="shared" si="9"/>
        <v>54975911.906400546</v>
      </c>
      <c r="O24" s="188">
        <f t="shared" si="9"/>
        <v>54975911.906400546</v>
      </c>
      <c r="P24" s="188">
        <f t="shared" si="9"/>
        <v>54975911.906400546</v>
      </c>
      <c r="Q24" s="188">
        <f t="shared" si="9"/>
        <v>54975911.906400546</v>
      </c>
      <c r="R24" s="188">
        <f t="shared" si="9"/>
        <v>54975911.906400546</v>
      </c>
    </row>
    <row r="25" spans="2:18" ht="15" x14ac:dyDescent="0.25">
      <c r="B25" s="36" t="s">
        <v>117</v>
      </c>
      <c r="C25" s="200">
        <f t="shared" si="8"/>
        <v>14</v>
      </c>
      <c r="D25" s="188">
        <v>0</v>
      </c>
      <c r="E25" s="188">
        <f t="shared" ref="E25:R25" si="10">E15*E$20</f>
        <v>90528604.611149341</v>
      </c>
      <c r="F25" s="188">
        <f t="shared" si="10"/>
        <v>90528604.611149341</v>
      </c>
      <c r="G25" s="188">
        <f t="shared" si="10"/>
        <v>90528604.611149341</v>
      </c>
      <c r="H25" s="188">
        <f t="shared" si="10"/>
        <v>90528604.611149341</v>
      </c>
      <c r="I25" s="188">
        <f t="shared" si="10"/>
        <v>90528604.611149341</v>
      </c>
      <c r="J25" s="188">
        <f t="shared" si="10"/>
        <v>90528604.611149341</v>
      </c>
      <c r="K25" s="188">
        <f t="shared" si="10"/>
        <v>90528604.611149341</v>
      </c>
      <c r="L25" s="188">
        <f t="shared" si="10"/>
        <v>90528604.611149341</v>
      </c>
      <c r="M25" s="188">
        <f t="shared" si="10"/>
        <v>90528604.611149341</v>
      </c>
      <c r="N25" s="188">
        <f t="shared" si="10"/>
        <v>90528604.611149341</v>
      </c>
      <c r="O25" s="188">
        <f t="shared" si="10"/>
        <v>90528604.611149341</v>
      </c>
      <c r="P25" s="188">
        <f t="shared" si="10"/>
        <v>90528604.611149341</v>
      </c>
      <c r="Q25" s="188">
        <f t="shared" si="10"/>
        <v>90528604.611149341</v>
      </c>
      <c r="R25" s="188">
        <f t="shared" si="10"/>
        <v>90528604.611149341</v>
      </c>
    </row>
    <row r="26" spans="2:18" ht="6" customHeight="1" x14ac:dyDescent="0.25">
      <c r="B26" s="36"/>
      <c r="C26" s="200"/>
      <c r="D26" s="79"/>
      <c r="E26" s="79"/>
      <c r="F26" s="79"/>
      <c r="G26" s="79"/>
      <c r="H26" s="79"/>
      <c r="I26" s="79"/>
      <c r="J26" s="79"/>
      <c r="K26" s="79"/>
      <c r="L26" s="79"/>
      <c r="M26" s="79"/>
      <c r="N26" s="79"/>
      <c r="O26" s="79"/>
      <c r="P26" s="79"/>
      <c r="Q26" s="79"/>
      <c r="R26" s="79"/>
    </row>
    <row r="27" spans="2:18" ht="15" x14ac:dyDescent="0.25">
      <c r="B27" s="36" t="s">
        <v>161</v>
      </c>
      <c r="C27" s="200">
        <f>C25+1</f>
        <v>15</v>
      </c>
      <c r="D27" s="187">
        <f>SUM(D22:D25)</f>
        <v>339725936.46049649</v>
      </c>
      <c r="E27" s="187">
        <f t="shared" ref="E27:R27" si="11">SUM(E22:E25)</f>
        <v>181180898.10370079</v>
      </c>
      <c r="F27" s="187">
        <f t="shared" si="11"/>
        <v>181180898.10370079</v>
      </c>
      <c r="G27" s="187">
        <f t="shared" si="11"/>
        <v>181180898.10370079</v>
      </c>
      <c r="H27" s="187">
        <f t="shared" si="11"/>
        <v>181180898.10370079</v>
      </c>
      <c r="I27" s="187">
        <f t="shared" si="11"/>
        <v>262156834.56419727</v>
      </c>
      <c r="J27" s="187">
        <f t="shared" si="11"/>
        <v>181180898.10370079</v>
      </c>
      <c r="K27" s="187">
        <f t="shared" si="11"/>
        <v>181180898.10370079</v>
      </c>
      <c r="L27" s="187">
        <f t="shared" si="11"/>
        <v>181180898.10370079</v>
      </c>
      <c r="M27" s="187">
        <f t="shared" si="11"/>
        <v>181180898.10370079</v>
      </c>
      <c r="N27" s="187">
        <f t="shared" si="11"/>
        <v>262156834.56419727</v>
      </c>
      <c r="O27" s="187">
        <f t="shared" si="11"/>
        <v>181180898.10370079</v>
      </c>
      <c r="P27" s="187">
        <f t="shared" si="11"/>
        <v>181180898.10370079</v>
      </c>
      <c r="Q27" s="187">
        <f t="shared" si="11"/>
        <v>181180898.10370079</v>
      </c>
      <c r="R27" s="187">
        <f t="shared" si="11"/>
        <v>181180898.10370079</v>
      </c>
    </row>
    <row r="28" spans="2:18" ht="6" customHeight="1" x14ac:dyDescent="0.25">
      <c r="B28" s="36"/>
      <c r="C28" s="200"/>
      <c r="D28" s="78"/>
      <c r="E28" s="78"/>
      <c r="F28" s="78"/>
      <c r="G28" s="78"/>
      <c r="H28" s="78"/>
      <c r="I28" s="78"/>
      <c r="J28" s="78"/>
      <c r="K28" s="78"/>
      <c r="L28" s="78"/>
      <c r="M28" s="78"/>
      <c r="N28" s="78"/>
      <c r="O28" s="78"/>
      <c r="P28" s="78"/>
      <c r="Q28" s="78"/>
      <c r="R28" s="78"/>
    </row>
    <row r="29" spans="2:18" ht="15" x14ac:dyDescent="0.25">
      <c r="B29" s="36" t="s">
        <v>285</v>
      </c>
      <c r="C29" s="200">
        <f>C27+1</f>
        <v>16</v>
      </c>
      <c r="D29" s="189">
        <f t="shared" ref="D29:R29" si="12">D27/$D$20</f>
        <v>339.72593646049648</v>
      </c>
      <c r="E29" s="189">
        <f t="shared" si="12"/>
        <v>181.1808981037008</v>
      </c>
      <c r="F29" s="189">
        <f t="shared" si="12"/>
        <v>181.1808981037008</v>
      </c>
      <c r="G29" s="189">
        <f t="shared" si="12"/>
        <v>181.1808981037008</v>
      </c>
      <c r="H29" s="189">
        <f t="shared" si="12"/>
        <v>181.1808981037008</v>
      </c>
      <c r="I29" s="189">
        <f t="shared" si="12"/>
        <v>262.15683456419725</v>
      </c>
      <c r="J29" s="189">
        <f t="shared" si="12"/>
        <v>181.1808981037008</v>
      </c>
      <c r="K29" s="189">
        <f t="shared" si="12"/>
        <v>181.1808981037008</v>
      </c>
      <c r="L29" s="189">
        <f t="shared" si="12"/>
        <v>181.1808981037008</v>
      </c>
      <c r="M29" s="189">
        <f t="shared" si="12"/>
        <v>181.1808981037008</v>
      </c>
      <c r="N29" s="189">
        <f t="shared" si="12"/>
        <v>262.15683456419725</v>
      </c>
      <c r="O29" s="189">
        <f t="shared" si="12"/>
        <v>181.1808981037008</v>
      </c>
      <c r="P29" s="189">
        <f t="shared" si="12"/>
        <v>181.1808981037008</v>
      </c>
      <c r="Q29" s="189">
        <f t="shared" si="12"/>
        <v>181.1808981037008</v>
      </c>
      <c r="R29" s="189">
        <f t="shared" si="12"/>
        <v>181.1808981037008</v>
      </c>
    </row>
    <row r="30" spans="2:18" ht="15" x14ac:dyDescent="0.25">
      <c r="B30" s="36" t="s">
        <v>176</v>
      </c>
      <c r="C30" s="200">
        <f>C29+1</f>
        <v>17</v>
      </c>
      <c r="D30" s="77">
        <f>'Verizon Inputs'!$D$13</f>
        <v>5.8445749999999998E-2</v>
      </c>
      <c r="E30" s="77">
        <f>'Verizon Inputs'!$D$13</f>
        <v>5.8445749999999998E-2</v>
      </c>
      <c r="F30" s="77">
        <f>'Verizon Inputs'!$D$13</f>
        <v>5.8445749999999998E-2</v>
      </c>
      <c r="G30" s="77">
        <f>'Verizon Inputs'!$D$13</f>
        <v>5.8445749999999998E-2</v>
      </c>
      <c r="H30" s="77">
        <f>'Verizon Inputs'!$D$13</f>
        <v>5.8445749999999998E-2</v>
      </c>
      <c r="I30" s="77">
        <f>'Verizon Inputs'!$D$13</f>
        <v>5.8445749999999998E-2</v>
      </c>
      <c r="J30" s="77">
        <f>'Verizon Inputs'!$D$13</f>
        <v>5.8445749999999998E-2</v>
      </c>
      <c r="K30" s="77">
        <f>'Verizon Inputs'!$D$13</f>
        <v>5.8445749999999998E-2</v>
      </c>
      <c r="L30" s="77">
        <f>'Verizon Inputs'!$D$13</f>
        <v>5.8445749999999998E-2</v>
      </c>
      <c r="M30" s="77">
        <f>'Verizon Inputs'!$D$13</f>
        <v>5.8445749999999998E-2</v>
      </c>
      <c r="N30" s="77">
        <f>'Verizon Inputs'!$D$13</f>
        <v>5.8445749999999998E-2</v>
      </c>
      <c r="O30" s="77">
        <f>'Verizon Inputs'!$D$13</f>
        <v>5.8445749999999998E-2</v>
      </c>
      <c r="P30" s="77">
        <f>'Verizon Inputs'!$D$13</f>
        <v>5.8445749999999998E-2</v>
      </c>
      <c r="Q30" s="77">
        <f>'Verizon Inputs'!$D$13</f>
        <v>5.8445749999999998E-2</v>
      </c>
      <c r="R30" s="77">
        <f>'Verizon Inputs'!$D$13</f>
        <v>5.8445749999999998E-2</v>
      </c>
    </row>
    <row r="31" spans="2:18" ht="15" x14ac:dyDescent="0.25">
      <c r="B31" s="36" t="s">
        <v>286</v>
      </c>
      <c r="C31" s="200">
        <f t="shared" ref="C31:C33" si="13">C30+1</f>
        <v>18</v>
      </c>
      <c r="D31" s="77">
        <f>'Verizon Inputs'!$D$14</f>
        <v>3.8781724763770287E-2</v>
      </c>
      <c r="E31" s="77">
        <f>'Verizon Inputs'!$D$14</f>
        <v>3.8781724763770287E-2</v>
      </c>
      <c r="F31" s="77">
        <f>'Verizon Inputs'!$D$14</f>
        <v>3.8781724763770287E-2</v>
      </c>
      <c r="G31" s="77">
        <f>'Verizon Inputs'!$D$14</f>
        <v>3.8781724763770287E-2</v>
      </c>
      <c r="H31" s="77">
        <f>'Verizon Inputs'!$D$14</f>
        <v>3.8781724763770287E-2</v>
      </c>
      <c r="I31" s="77">
        <f>'Verizon Inputs'!$D$14</f>
        <v>3.8781724763770287E-2</v>
      </c>
      <c r="J31" s="77">
        <f>'Verizon Inputs'!$D$14</f>
        <v>3.8781724763770287E-2</v>
      </c>
      <c r="K31" s="77">
        <f>'Verizon Inputs'!$D$14</f>
        <v>3.8781724763770287E-2</v>
      </c>
      <c r="L31" s="77">
        <f>'Verizon Inputs'!$D$14</f>
        <v>3.8781724763770287E-2</v>
      </c>
      <c r="M31" s="77">
        <f>'Verizon Inputs'!$D$14</f>
        <v>3.8781724763770287E-2</v>
      </c>
      <c r="N31" s="77">
        <f>'Verizon Inputs'!$D$14</f>
        <v>3.8781724763770287E-2</v>
      </c>
      <c r="O31" s="77">
        <f>'Verizon Inputs'!$D$14</f>
        <v>3.8781724763770287E-2</v>
      </c>
      <c r="P31" s="77">
        <f>'Verizon Inputs'!$D$14</f>
        <v>3.8781724763770287E-2</v>
      </c>
      <c r="Q31" s="77">
        <f>'Verizon Inputs'!$D$14</f>
        <v>3.8781724763770287E-2</v>
      </c>
      <c r="R31" s="77">
        <f>'Verizon Inputs'!$D$14</f>
        <v>3.8781724763770287E-2</v>
      </c>
    </row>
    <row r="32" spans="2:18" ht="15" x14ac:dyDescent="0.25">
      <c r="B32" s="36" t="s">
        <v>162</v>
      </c>
      <c r="C32" s="200">
        <f t="shared" si="13"/>
        <v>19</v>
      </c>
      <c r="D32" s="78">
        <f t="shared" ref="D32:R32" si="14">(1/(1+(D$31)))^((D$7-$D$7)-$E$1)</f>
        <v>1.0192064191142884</v>
      </c>
      <c r="E32" s="78">
        <f t="shared" si="14"/>
        <v>0.98115551594447459</v>
      </c>
      <c r="F32" s="78">
        <f t="shared" si="14"/>
        <v>0.94452519962035286</v>
      </c>
      <c r="G32" s="78">
        <f t="shared" si="14"/>
        <v>0.90926243416069685</v>
      </c>
      <c r="H32" s="78">
        <f t="shared" si="14"/>
        <v>0.87531616362183551</v>
      </c>
      <c r="I32" s="78">
        <f t="shared" si="14"/>
        <v>0.84263723817522052</v>
      </c>
      <c r="J32" s="78">
        <f t="shared" si="14"/>
        <v>0.81117834294480384</v>
      </c>
      <c r="K32" s="78">
        <f t="shared" si="14"/>
        <v>0.78089392950118963</v>
      </c>
      <c r="L32" s="78">
        <f t="shared" si="14"/>
        <v>0.75174014991337368</v>
      </c>
      <c r="M32" s="78">
        <f t="shared" si="14"/>
        <v>0.72367479326258566</v>
      </c>
      <c r="N32" s="78">
        <f t="shared" si="14"/>
        <v>0.69665722452631407</v>
      </c>
      <c r="O32" s="78">
        <f t="shared" si="14"/>
        <v>0.67064832574402578</v>
      </c>
      <c r="P32" s="78">
        <f t="shared" si="14"/>
        <v>0.64561043937939722</v>
      </c>
      <c r="Q32" s="78">
        <f t="shared" si="14"/>
        <v>0.62150731379704982</v>
      </c>
      <c r="R32" s="78">
        <f t="shared" si="14"/>
        <v>0.5983040507748506</v>
      </c>
    </row>
    <row r="33" spans="1:31" ht="15" x14ac:dyDescent="0.25">
      <c r="B33" s="38" t="s">
        <v>163</v>
      </c>
      <c r="C33" s="203">
        <f t="shared" si="13"/>
        <v>20</v>
      </c>
      <c r="D33" s="193">
        <f>D$29*D$32</f>
        <v>346.25085518015089</v>
      </c>
      <c r="E33" s="193">
        <f>E$29*E$32</f>
        <v>177.76663755821983</v>
      </c>
      <c r="F33" s="193">
        <f t="shared" ref="F33:R33" si="15">F$29*F$32</f>
        <v>171.12992394879282</v>
      </c>
      <c r="G33" s="193">
        <f t="shared" si="15"/>
        <v>164.74098443319218</v>
      </c>
      <c r="H33" s="193">
        <f t="shared" si="15"/>
        <v>158.59056864969008</v>
      </c>
      <c r="I33" s="193">
        <f t="shared" si="15"/>
        <v>220.90311104593337</v>
      </c>
      <c r="J33" s="193">
        <f t="shared" si="15"/>
        <v>146.97002069701136</v>
      </c>
      <c r="K33" s="193">
        <f t="shared" si="15"/>
        <v>141.48306347075356</v>
      </c>
      <c r="L33" s="193">
        <f t="shared" si="15"/>
        <v>136.20095550191573</v>
      </c>
      <c r="M33" s="193">
        <f t="shared" si="15"/>
        <v>131.11604897832527</v>
      </c>
      <c r="N33" s="193">
        <f t="shared" si="15"/>
        <v>182.63345275809775</v>
      </c>
      <c r="O33" s="193">
        <f t="shared" si="15"/>
        <v>121.50866597004587</v>
      </c>
      <c r="P33" s="193">
        <f t="shared" si="15"/>
        <v>116.97227923188407</v>
      </c>
      <c r="Q33" s="193">
        <f t="shared" si="15"/>
        <v>112.60525329176808</v>
      </c>
      <c r="R33" s="193">
        <f t="shared" si="15"/>
        <v>108.40126525846964</v>
      </c>
    </row>
    <row r="34" spans="1:31" s="162" customFormat="1" ht="6" customHeight="1" x14ac:dyDescent="0.25">
      <c r="A34" s="84"/>
      <c r="B34" s="39"/>
      <c r="C34" s="80"/>
      <c r="D34" s="194"/>
      <c r="E34" s="194"/>
      <c r="F34" s="194"/>
      <c r="G34" s="194"/>
      <c r="H34" s="194"/>
      <c r="I34" s="194"/>
      <c r="J34" s="194"/>
      <c r="K34" s="194"/>
      <c r="L34" s="194"/>
      <c r="M34" s="194"/>
      <c r="N34" s="194"/>
      <c r="O34" s="194"/>
      <c r="P34" s="194"/>
      <c r="Q34" s="194"/>
      <c r="R34" s="194"/>
    </row>
    <row r="35" spans="1:31" ht="15" x14ac:dyDescent="0.25">
      <c r="B35" s="36" t="s">
        <v>164</v>
      </c>
      <c r="C35" s="76">
        <f>C33+1</f>
        <v>21</v>
      </c>
      <c r="D35" s="189">
        <f>SUM($D33:R33)</f>
        <v>2437.2730859742505</v>
      </c>
      <c r="E35" s="189"/>
      <c r="F35" s="189"/>
      <c r="G35" s="189"/>
      <c r="H35" s="189"/>
      <c r="I35" s="189"/>
      <c r="J35" s="189"/>
      <c r="K35" s="189"/>
      <c r="L35" s="189"/>
      <c r="M35" s="189"/>
      <c r="N35" s="189"/>
      <c r="O35" s="189"/>
      <c r="P35" s="189"/>
      <c r="Q35" s="189"/>
      <c r="R35" s="189"/>
    </row>
    <row r="36" spans="1:31" ht="6" customHeight="1" x14ac:dyDescent="0.25">
      <c r="B36" s="36"/>
      <c r="C36" s="76"/>
      <c r="D36" s="78"/>
      <c r="E36" s="37"/>
      <c r="F36" s="78"/>
      <c r="G36" s="78"/>
      <c r="H36" s="78"/>
      <c r="I36" s="78"/>
      <c r="J36" s="78"/>
      <c r="K36" s="78"/>
      <c r="L36" s="78"/>
      <c r="M36" s="78"/>
      <c r="N36" s="78"/>
      <c r="O36" s="78"/>
      <c r="P36" s="78"/>
      <c r="Q36" s="78"/>
      <c r="R36" s="78"/>
    </row>
    <row r="37" spans="1:31" ht="15" x14ac:dyDescent="0.25">
      <c r="B37" s="36" t="s">
        <v>296</v>
      </c>
      <c r="C37" s="76">
        <f>C35+1</f>
        <v>22</v>
      </c>
      <c r="D37" s="82">
        <f>PMT($E$31,$R$7-$D$7, -$D$35, 0,0)</f>
        <v>228.8822390723623</v>
      </c>
      <c r="E37" s="37"/>
      <c r="F37" s="37"/>
      <c r="G37" s="37"/>
      <c r="H37" s="37"/>
      <c r="I37" s="37"/>
      <c r="J37" s="37"/>
      <c r="K37" s="37"/>
      <c r="L37" s="37"/>
      <c r="M37" s="37"/>
      <c r="N37" s="37"/>
      <c r="O37" s="37"/>
      <c r="P37" s="37"/>
      <c r="Q37" s="37"/>
      <c r="R37" s="37"/>
    </row>
    <row r="38" spans="1:31" x14ac:dyDescent="0.3">
      <c r="B38" s="163" t="s">
        <v>295</v>
      </c>
      <c r="C38" s="76">
        <f>C37+1</f>
        <v>23</v>
      </c>
      <c r="D38" s="82">
        <f>D37/$D$1</f>
        <v>19.073519922696857</v>
      </c>
      <c r="E38" s="37"/>
      <c r="F38" s="37"/>
      <c r="G38" s="37"/>
      <c r="H38" s="37"/>
      <c r="I38" s="37"/>
      <c r="J38" s="37"/>
      <c r="K38" s="37"/>
      <c r="L38" s="37"/>
      <c r="M38" s="37"/>
      <c r="N38" s="37"/>
      <c r="O38" s="37"/>
      <c r="P38" s="37"/>
      <c r="Q38" s="37"/>
      <c r="R38" s="37"/>
    </row>
    <row r="39" spans="1:31" ht="6" hidden="1" customHeight="1" outlineLevel="1" x14ac:dyDescent="0.25">
      <c r="B39" s="36"/>
      <c r="C39" s="76"/>
      <c r="D39" s="82"/>
      <c r="E39" s="37"/>
      <c r="F39" s="37"/>
      <c r="G39" s="37"/>
      <c r="H39" s="37"/>
      <c r="I39" s="37"/>
      <c r="J39" s="37"/>
      <c r="K39" s="37"/>
      <c r="L39" s="37"/>
      <c r="M39" s="37"/>
      <c r="N39" s="37"/>
      <c r="O39" s="37"/>
      <c r="P39" s="37"/>
      <c r="Q39" s="37"/>
      <c r="R39" s="37"/>
    </row>
    <row r="40" spans="1:31" ht="15" hidden="1" outlineLevel="1" x14ac:dyDescent="0.25">
      <c r="B40" s="36" t="s">
        <v>266</v>
      </c>
      <c r="C40" s="76">
        <f>C38+1</f>
        <v>24</v>
      </c>
      <c r="D40" s="40">
        <f>'Verizon Inputs'!$D$15</f>
        <v>43.45</v>
      </c>
      <c r="E40" s="37"/>
      <c r="F40" s="37"/>
      <c r="G40" s="37"/>
      <c r="H40" s="37"/>
      <c r="I40" s="37"/>
      <c r="J40" s="37"/>
      <c r="K40" s="37"/>
      <c r="L40" s="37"/>
      <c r="M40" s="37"/>
      <c r="N40" s="37"/>
      <c r="O40" s="37"/>
      <c r="P40" s="37"/>
      <c r="Q40" s="37"/>
      <c r="R40" s="37"/>
    </row>
    <row r="41" spans="1:31" ht="15" hidden="1" outlineLevel="1" x14ac:dyDescent="0.25">
      <c r="B41" s="36" t="s">
        <v>221</v>
      </c>
      <c r="C41" s="76">
        <f>C40+1</f>
        <v>25</v>
      </c>
      <c r="D41" s="83">
        <f>(D40-D38)/D40</f>
        <v>0.56102370718764427</v>
      </c>
      <c r="E41" s="37"/>
      <c r="F41" s="37"/>
      <c r="G41" s="37"/>
      <c r="H41" s="37"/>
      <c r="I41" s="37"/>
      <c r="J41" s="37"/>
      <c r="K41" s="37"/>
      <c r="L41" s="37"/>
      <c r="M41" s="37"/>
      <c r="N41" s="37"/>
      <c r="O41" s="37"/>
      <c r="P41" s="37"/>
      <c r="Q41" s="37"/>
      <c r="R41" s="37"/>
    </row>
    <row r="42" spans="1:31" ht="6" customHeight="1" collapsed="1" thickBot="1" x14ac:dyDescent="0.35">
      <c r="B42" s="41"/>
      <c r="C42" s="41"/>
      <c r="D42" s="41"/>
      <c r="E42" s="41"/>
      <c r="F42" s="41"/>
      <c r="G42" s="41"/>
      <c r="H42" s="41"/>
      <c r="I42" s="41"/>
      <c r="J42" s="41"/>
      <c r="K42" s="41"/>
      <c r="L42" s="41"/>
      <c r="M42" s="41"/>
      <c r="N42" s="41"/>
      <c r="O42" s="41"/>
      <c r="P42" s="41"/>
      <c r="Q42" s="41"/>
      <c r="R42" s="41"/>
    </row>
    <row r="43" spans="1:31" ht="6" customHeight="1" thickTop="1" x14ac:dyDescent="0.25">
      <c r="B43" s="36"/>
      <c r="C43" s="36"/>
      <c r="D43" s="36"/>
      <c r="E43" s="36"/>
      <c r="F43" s="36"/>
      <c r="G43" s="36"/>
      <c r="H43" s="36"/>
      <c r="I43" s="36"/>
      <c r="J43" s="36"/>
      <c r="K43" s="36"/>
      <c r="L43" s="36"/>
      <c r="M43" s="36"/>
      <c r="N43" s="36"/>
      <c r="O43" s="36"/>
      <c r="P43" s="36"/>
      <c r="Q43" s="36"/>
      <c r="R43" s="36"/>
    </row>
    <row r="44" spans="1:31" x14ac:dyDescent="0.35">
      <c r="B44" s="162" t="s">
        <v>155</v>
      </c>
      <c r="C44" s="162"/>
      <c r="D44" s="162"/>
      <c r="E44" s="162"/>
      <c r="F44" s="162"/>
      <c r="G44" s="162"/>
      <c r="H44" s="162"/>
      <c r="I44" s="162"/>
      <c r="J44" s="162"/>
      <c r="K44" s="162"/>
      <c r="L44" s="162"/>
      <c r="M44" s="162"/>
      <c r="N44" s="162"/>
      <c r="O44" s="162"/>
      <c r="P44" s="162"/>
      <c r="Q44" s="162"/>
      <c r="R44" s="162"/>
    </row>
    <row r="45" spans="1:31" ht="15" customHeight="1" x14ac:dyDescent="0.35">
      <c r="B45" s="112" t="s">
        <v>323</v>
      </c>
      <c r="C45" s="112"/>
      <c r="D45" s="196"/>
      <c r="E45" s="112"/>
      <c r="F45" s="196"/>
      <c r="G45" s="112"/>
      <c r="H45" s="112"/>
      <c r="I45" s="112"/>
      <c r="J45" s="112"/>
      <c r="K45" s="112"/>
      <c r="L45" s="112"/>
      <c r="M45" s="112"/>
      <c r="N45" s="112"/>
      <c r="O45" s="112"/>
      <c r="P45" s="112"/>
      <c r="Q45" s="112"/>
      <c r="R45" s="112"/>
      <c r="S45" s="19"/>
    </row>
    <row r="46" spans="1:31" ht="15" customHeight="1" x14ac:dyDescent="0.35">
      <c r="B46" s="161" t="s">
        <v>322</v>
      </c>
      <c r="C46" s="112"/>
      <c r="D46" s="112"/>
      <c r="E46" s="112"/>
      <c r="F46" s="112"/>
      <c r="G46" s="112"/>
      <c r="H46" s="112"/>
      <c r="I46" s="112"/>
      <c r="J46" s="112"/>
      <c r="K46" s="112"/>
      <c r="L46" s="112"/>
      <c r="M46" s="112"/>
      <c r="N46" s="112"/>
      <c r="O46" s="112"/>
      <c r="P46" s="112"/>
      <c r="Q46" s="112"/>
      <c r="R46" s="112"/>
    </row>
    <row r="47" spans="1:31" ht="30" customHeight="1" x14ac:dyDescent="0.35">
      <c r="B47" s="329" t="s">
        <v>321</v>
      </c>
      <c r="C47" s="329"/>
      <c r="D47" s="329"/>
      <c r="E47" s="329"/>
      <c r="F47" s="329"/>
      <c r="G47" s="329"/>
      <c r="H47" s="329"/>
      <c r="I47" s="329"/>
      <c r="J47" s="329"/>
      <c r="K47" s="329"/>
      <c r="L47" s="329"/>
      <c r="M47" s="329"/>
      <c r="N47" s="329"/>
      <c r="O47" s="329"/>
      <c r="P47" s="329"/>
      <c r="Q47" s="329"/>
      <c r="R47" s="329"/>
      <c r="S47" s="22"/>
      <c r="T47" s="22"/>
      <c r="U47" s="22"/>
      <c r="V47" s="22"/>
      <c r="W47" s="22"/>
      <c r="X47" s="22"/>
      <c r="Y47" s="22"/>
      <c r="Z47" s="22"/>
      <c r="AA47" s="22"/>
      <c r="AB47" s="22"/>
      <c r="AC47" s="22"/>
      <c r="AD47" s="22"/>
      <c r="AE47" s="22"/>
    </row>
    <row r="48" spans="1:31" ht="15" customHeight="1" x14ac:dyDescent="0.35">
      <c r="B48" s="112" t="s">
        <v>320</v>
      </c>
      <c r="C48" s="112"/>
      <c r="D48" s="112"/>
      <c r="E48" s="112"/>
      <c r="F48" s="112"/>
      <c r="G48" s="112"/>
      <c r="H48" s="112"/>
      <c r="I48" s="112"/>
      <c r="J48" s="112"/>
      <c r="K48" s="112"/>
      <c r="L48" s="112"/>
      <c r="M48" s="112"/>
      <c r="N48" s="112"/>
      <c r="O48" s="112"/>
      <c r="P48" s="112"/>
      <c r="Q48" s="112"/>
      <c r="R48" s="112"/>
    </row>
    <row r="49" spans="1:31" ht="15" customHeight="1" x14ac:dyDescent="0.35">
      <c r="B49" s="329" t="s">
        <v>319</v>
      </c>
      <c r="C49" s="329"/>
      <c r="D49" s="329"/>
      <c r="E49" s="329"/>
      <c r="F49" s="329"/>
      <c r="G49" s="329"/>
      <c r="H49" s="329"/>
      <c r="I49" s="329"/>
      <c r="J49" s="329"/>
      <c r="K49" s="329"/>
      <c r="L49" s="329"/>
      <c r="M49" s="329"/>
      <c r="N49" s="329"/>
      <c r="O49" s="329"/>
      <c r="P49" s="329"/>
      <c r="Q49" s="329"/>
      <c r="R49" s="329"/>
    </row>
    <row r="50" spans="1:31" ht="30" customHeight="1" x14ac:dyDescent="0.35">
      <c r="B50" s="329" t="s">
        <v>318</v>
      </c>
      <c r="C50" s="329"/>
      <c r="D50" s="329"/>
      <c r="E50" s="329"/>
      <c r="F50" s="329"/>
      <c r="G50" s="329"/>
      <c r="H50" s="329"/>
      <c r="I50" s="329"/>
      <c r="J50" s="329"/>
      <c r="K50" s="329"/>
      <c r="L50" s="329"/>
      <c r="M50" s="329"/>
      <c r="N50" s="329"/>
      <c r="O50" s="329"/>
      <c r="P50" s="329"/>
      <c r="Q50" s="329"/>
      <c r="R50" s="329"/>
      <c r="S50" s="129"/>
      <c r="T50" s="129"/>
      <c r="U50" s="129"/>
      <c r="V50" s="129"/>
      <c r="W50" s="129"/>
      <c r="X50" s="129"/>
      <c r="Y50" s="129"/>
      <c r="Z50" s="129"/>
      <c r="AA50" s="129"/>
      <c r="AB50" s="129"/>
      <c r="AC50" s="129"/>
      <c r="AD50" s="129"/>
      <c r="AE50" s="129"/>
    </row>
    <row r="51" spans="1:31" s="162" customFormat="1" ht="15" customHeight="1" x14ac:dyDescent="0.35">
      <c r="A51" s="84"/>
      <c r="B51" s="112" t="s">
        <v>327</v>
      </c>
      <c r="C51" s="112"/>
      <c r="D51" s="112"/>
      <c r="E51" s="112"/>
      <c r="F51" s="112"/>
      <c r="G51" s="112"/>
      <c r="H51" s="112"/>
      <c r="I51" s="112"/>
      <c r="J51" s="112"/>
      <c r="K51" s="112"/>
      <c r="L51" s="112"/>
      <c r="M51" s="112"/>
      <c r="N51" s="112"/>
      <c r="O51" s="112"/>
      <c r="P51" s="112"/>
      <c r="Q51" s="112"/>
      <c r="R51" s="112"/>
    </row>
    <row r="52" spans="1:31" s="162" customFormat="1" ht="15" customHeight="1" x14ac:dyDescent="0.35">
      <c r="A52" s="84"/>
      <c r="B52" s="112" t="s">
        <v>328</v>
      </c>
      <c r="C52" s="112"/>
      <c r="D52" s="112"/>
      <c r="E52" s="112"/>
      <c r="F52" s="112"/>
      <c r="G52" s="112"/>
      <c r="H52" s="112"/>
      <c r="I52" s="112"/>
      <c r="J52" s="112"/>
      <c r="K52" s="112"/>
      <c r="L52" s="112"/>
      <c r="M52" s="112"/>
      <c r="N52" s="112"/>
      <c r="O52" s="112"/>
      <c r="P52" s="112"/>
      <c r="Q52" s="112"/>
      <c r="R52" s="112"/>
    </row>
    <row r="53" spans="1:31" s="162" customFormat="1" ht="15" customHeight="1" x14ac:dyDescent="0.35">
      <c r="A53" s="84"/>
      <c r="B53" s="112" t="s">
        <v>329</v>
      </c>
      <c r="C53" s="112"/>
      <c r="D53" s="112"/>
      <c r="E53" s="112"/>
      <c r="F53" s="112"/>
      <c r="G53" s="112"/>
      <c r="H53" s="112"/>
      <c r="I53" s="112"/>
      <c r="J53" s="112"/>
      <c r="K53" s="112"/>
      <c r="L53" s="112"/>
      <c r="M53" s="112"/>
      <c r="N53" s="112"/>
      <c r="O53" s="112"/>
      <c r="P53" s="112"/>
      <c r="Q53" s="112"/>
      <c r="R53" s="112"/>
    </row>
    <row r="54" spans="1:31" s="162" customFormat="1" ht="15" customHeight="1" x14ac:dyDescent="0.35">
      <c r="A54" s="84"/>
      <c r="B54" s="112" t="s">
        <v>330</v>
      </c>
      <c r="C54" s="112"/>
      <c r="D54" s="112"/>
      <c r="E54" s="112"/>
      <c r="F54" s="112"/>
      <c r="G54" s="112"/>
      <c r="H54" s="112"/>
      <c r="I54" s="112"/>
      <c r="J54" s="112"/>
      <c r="K54" s="112"/>
      <c r="L54" s="112"/>
      <c r="M54" s="112"/>
      <c r="N54" s="112"/>
      <c r="O54" s="112"/>
      <c r="P54" s="112"/>
      <c r="Q54" s="112"/>
      <c r="R54" s="112"/>
    </row>
    <row r="55" spans="1:31" ht="15" customHeight="1" x14ac:dyDescent="0.35">
      <c r="B55" s="112" t="s">
        <v>331</v>
      </c>
      <c r="C55" s="112"/>
      <c r="D55" s="112"/>
      <c r="E55" s="112"/>
      <c r="F55" s="112"/>
      <c r="G55" s="112"/>
      <c r="H55" s="112"/>
      <c r="I55" s="112"/>
      <c r="J55" s="112"/>
      <c r="K55" s="112"/>
      <c r="L55" s="112"/>
      <c r="M55" s="112"/>
      <c r="N55" s="112"/>
      <c r="O55" s="112"/>
      <c r="P55" s="112"/>
      <c r="Q55" s="112"/>
      <c r="R55" s="112"/>
    </row>
    <row r="56" spans="1:31" ht="15" customHeight="1" x14ac:dyDescent="0.35">
      <c r="B56" s="112" t="s">
        <v>332</v>
      </c>
      <c r="C56" s="112"/>
      <c r="D56" s="112"/>
      <c r="E56" s="112"/>
      <c r="F56" s="112"/>
      <c r="G56" s="112"/>
      <c r="H56" s="112"/>
      <c r="I56" s="112"/>
      <c r="J56" s="112"/>
      <c r="K56" s="112"/>
      <c r="L56" s="112"/>
      <c r="M56" s="112"/>
      <c r="N56" s="112"/>
      <c r="O56" s="112"/>
      <c r="P56" s="112"/>
      <c r="Q56" s="112"/>
      <c r="R56" s="112"/>
    </row>
    <row r="57" spans="1:31" ht="15" customHeight="1" x14ac:dyDescent="0.35">
      <c r="B57" s="112" t="s">
        <v>333</v>
      </c>
      <c r="C57" s="112"/>
      <c r="D57" s="112"/>
      <c r="E57" s="112"/>
      <c r="F57" s="112"/>
      <c r="G57" s="112"/>
      <c r="H57" s="112"/>
      <c r="I57" s="112"/>
      <c r="J57" s="112"/>
      <c r="K57" s="112"/>
      <c r="L57" s="112"/>
      <c r="M57" s="112"/>
      <c r="N57" s="112"/>
      <c r="O57" s="112"/>
      <c r="P57" s="112"/>
      <c r="Q57" s="112"/>
      <c r="R57" s="112"/>
    </row>
    <row r="58" spans="1:31" ht="15" customHeight="1" x14ac:dyDescent="0.35">
      <c r="B58" s="112" t="s">
        <v>334</v>
      </c>
      <c r="C58" s="112"/>
      <c r="D58" s="112"/>
      <c r="E58" s="112"/>
      <c r="F58" s="112"/>
      <c r="G58" s="112"/>
      <c r="H58" s="112"/>
      <c r="I58" s="112"/>
      <c r="J58" s="112"/>
      <c r="K58" s="112"/>
      <c r="L58" s="112"/>
      <c r="M58" s="112"/>
      <c r="N58" s="112"/>
      <c r="O58" s="112"/>
      <c r="P58" s="112"/>
      <c r="Q58" s="112"/>
      <c r="R58" s="112"/>
    </row>
    <row r="59" spans="1:31" ht="15" customHeight="1" x14ac:dyDescent="0.35">
      <c r="B59" s="112" t="s">
        <v>335</v>
      </c>
      <c r="C59" s="112"/>
      <c r="D59" s="112"/>
      <c r="E59" s="112"/>
      <c r="F59" s="112"/>
      <c r="G59" s="112"/>
      <c r="H59" s="112"/>
      <c r="I59" s="112"/>
      <c r="J59" s="112"/>
      <c r="K59" s="112"/>
      <c r="L59" s="112"/>
      <c r="M59" s="112"/>
      <c r="N59" s="112"/>
      <c r="O59" s="112"/>
      <c r="P59" s="112"/>
      <c r="Q59" s="112"/>
      <c r="R59" s="112"/>
    </row>
    <row r="60" spans="1:31" ht="15" customHeight="1" x14ac:dyDescent="0.35">
      <c r="B60" s="112" t="s">
        <v>336</v>
      </c>
      <c r="C60" s="112"/>
      <c r="D60" s="112"/>
      <c r="E60" s="112"/>
      <c r="F60" s="112"/>
      <c r="G60" s="112"/>
      <c r="H60" s="112"/>
      <c r="I60" s="112"/>
      <c r="J60" s="112"/>
      <c r="K60" s="112"/>
      <c r="L60" s="112"/>
      <c r="M60" s="112"/>
      <c r="N60" s="112"/>
      <c r="O60" s="112"/>
      <c r="P60" s="112"/>
      <c r="Q60" s="112"/>
      <c r="R60" s="112"/>
    </row>
    <row r="61" spans="1:31" ht="15" customHeight="1" x14ac:dyDescent="0.35">
      <c r="B61" s="112" t="s">
        <v>337</v>
      </c>
      <c r="C61" s="112"/>
      <c r="D61" s="112"/>
      <c r="E61" s="112"/>
      <c r="F61" s="112"/>
      <c r="G61" s="112"/>
      <c r="H61" s="112"/>
      <c r="I61" s="112"/>
      <c r="J61" s="112"/>
      <c r="K61" s="112"/>
      <c r="L61" s="112"/>
      <c r="M61" s="112"/>
      <c r="N61" s="112"/>
      <c r="O61" s="112"/>
      <c r="P61" s="112"/>
      <c r="Q61" s="112"/>
      <c r="R61" s="112"/>
    </row>
    <row r="62" spans="1:31" ht="15" customHeight="1" x14ac:dyDescent="0.35">
      <c r="B62" s="112" t="s">
        <v>338</v>
      </c>
      <c r="C62" s="112"/>
      <c r="D62" s="112"/>
      <c r="E62" s="112"/>
      <c r="F62" s="112"/>
      <c r="G62" s="112"/>
      <c r="H62" s="112"/>
      <c r="I62" s="112"/>
      <c r="J62" s="112"/>
      <c r="K62" s="112"/>
      <c r="L62" s="112"/>
      <c r="M62" s="112"/>
      <c r="N62" s="112"/>
      <c r="O62" s="112"/>
      <c r="P62" s="112"/>
      <c r="Q62" s="112"/>
      <c r="R62" s="112"/>
    </row>
    <row r="63" spans="1:31" ht="15" customHeight="1" x14ac:dyDescent="0.35">
      <c r="B63" s="162" t="s">
        <v>339</v>
      </c>
      <c r="C63" s="112"/>
      <c r="D63" s="112"/>
      <c r="E63" s="112"/>
      <c r="F63" s="112"/>
      <c r="G63" s="112"/>
      <c r="H63" s="112"/>
      <c r="I63" s="112"/>
      <c r="J63" s="112"/>
      <c r="K63" s="112"/>
      <c r="L63" s="112"/>
      <c r="M63" s="112"/>
      <c r="N63" s="112"/>
      <c r="O63" s="112"/>
      <c r="P63" s="112"/>
      <c r="Q63" s="112"/>
      <c r="R63" s="112"/>
    </row>
    <row r="64" spans="1:31" ht="15" customHeight="1" x14ac:dyDescent="0.35">
      <c r="B64" s="112" t="s">
        <v>340</v>
      </c>
      <c r="C64" s="112"/>
      <c r="D64" s="112"/>
      <c r="E64" s="112"/>
      <c r="F64" s="112"/>
      <c r="G64" s="112"/>
      <c r="H64" s="112"/>
      <c r="I64" s="112"/>
      <c r="J64" s="112"/>
      <c r="K64" s="112"/>
      <c r="L64" s="112"/>
      <c r="M64" s="112"/>
      <c r="N64" s="112"/>
      <c r="O64" s="112"/>
      <c r="P64" s="112"/>
      <c r="Q64" s="112"/>
      <c r="R64" s="112"/>
    </row>
    <row r="65" spans="2:18" ht="15" customHeight="1" x14ac:dyDescent="0.35">
      <c r="B65" s="112" t="s">
        <v>341</v>
      </c>
      <c r="C65" s="112"/>
      <c r="D65" s="112"/>
      <c r="E65" s="112"/>
      <c r="F65" s="112"/>
      <c r="G65" s="112"/>
      <c r="H65" s="112"/>
      <c r="I65" s="112"/>
      <c r="J65" s="112"/>
      <c r="K65" s="112"/>
      <c r="L65" s="112"/>
      <c r="M65" s="112"/>
      <c r="N65" s="112"/>
      <c r="O65" s="112"/>
      <c r="P65" s="112"/>
      <c r="Q65" s="112"/>
      <c r="R65" s="112"/>
    </row>
    <row r="66" spans="2:18" ht="15" customHeight="1" x14ac:dyDescent="0.35">
      <c r="B66" s="112" t="s">
        <v>342</v>
      </c>
      <c r="C66" s="112"/>
      <c r="D66" s="112"/>
      <c r="E66" s="112"/>
      <c r="F66" s="112"/>
      <c r="G66" s="112"/>
      <c r="H66" s="112"/>
      <c r="I66" s="112"/>
      <c r="J66" s="112"/>
      <c r="K66" s="112"/>
      <c r="L66" s="112"/>
      <c r="M66" s="112"/>
      <c r="N66" s="112"/>
      <c r="O66" s="112"/>
      <c r="P66" s="112"/>
      <c r="Q66" s="112"/>
      <c r="R66" s="112"/>
    </row>
    <row r="67" spans="2:18" ht="15" customHeight="1" x14ac:dyDescent="0.35">
      <c r="B67" s="112" t="s">
        <v>343</v>
      </c>
      <c r="C67" s="112"/>
      <c r="D67" s="112"/>
      <c r="E67" s="112"/>
      <c r="F67" s="112"/>
      <c r="G67" s="112"/>
      <c r="H67" s="112"/>
      <c r="I67" s="112"/>
      <c r="J67" s="112"/>
      <c r="K67" s="112"/>
      <c r="L67" s="112"/>
      <c r="M67" s="112"/>
      <c r="N67" s="112"/>
      <c r="O67" s="112"/>
      <c r="P67" s="112"/>
      <c r="Q67" s="112"/>
      <c r="R67" s="112"/>
    </row>
    <row r="68" spans="2:18" ht="15" customHeight="1" x14ac:dyDescent="0.35">
      <c r="B68" s="112" t="s">
        <v>344</v>
      </c>
      <c r="C68" s="112"/>
      <c r="D68" s="112"/>
      <c r="E68" s="112"/>
      <c r="F68" s="112"/>
      <c r="G68" s="112"/>
      <c r="H68" s="112"/>
      <c r="I68" s="112"/>
      <c r="J68" s="112"/>
      <c r="K68" s="112"/>
      <c r="L68" s="112"/>
      <c r="M68" s="112"/>
      <c r="N68" s="112"/>
      <c r="O68" s="112"/>
      <c r="P68" s="112"/>
      <c r="Q68" s="112"/>
      <c r="R68" s="112"/>
    </row>
    <row r="69" spans="2:18" ht="15" customHeight="1" x14ac:dyDescent="0.35">
      <c r="B69" s="112" t="s">
        <v>345</v>
      </c>
      <c r="C69" s="112"/>
      <c r="D69" s="112"/>
      <c r="E69" s="112"/>
      <c r="F69" s="112"/>
      <c r="G69" s="112"/>
      <c r="H69" s="112"/>
      <c r="I69" s="112"/>
      <c r="J69" s="112"/>
      <c r="K69" s="112"/>
      <c r="L69" s="112"/>
      <c r="M69" s="112"/>
      <c r="N69" s="112"/>
      <c r="O69" s="112"/>
      <c r="P69" s="112"/>
      <c r="Q69" s="112"/>
      <c r="R69" s="112"/>
    </row>
  </sheetData>
  <mergeCells count="3">
    <mergeCell ref="B47:R47"/>
    <mergeCell ref="B49:R49"/>
    <mergeCell ref="B50:R50"/>
  </mergeCells>
  <printOptions horizontalCentered="1"/>
  <pageMargins left="0.7" right="0.7" top="0.75" bottom="0.75" header="0.3" footer="0.3"/>
  <pageSetup scale="5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9"/>
  <sheetViews>
    <sheetView zoomScale="85" zoomScaleNormal="85" zoomScaleSheetLayoutView="85" workbookViewId="0"/>
  </sheetViews>
  <sheetFormatPr defaultColWidth="9.1796875" defaultRowHeight="14.5" outlineLevelRow="1" x14ac:dyDescent="0.35"/>
  <cols>
    <col min="1" max="1" width="10.7265625" style="84" customWidth="1"/>
    <col min="2" max="2" width="40.54296875" style="29" bestFit="1" customWidth="1"/>
    <col min="3" max="3" width="6.1796875" style="29" bestFit="1" customWidth="1"/>
    <col min="4" max="4" width="13.54296875" style="29" customWidth="1"/>
    <col min="5" max="8" width="13.1796875" style="29" customWidth="1"/>
    <col min="9" max="9" width="13.54296875" style="29" customWidth="1"/>
    <col min="10" max="13" width="13.1796875" style="29" customWidth="1"/>
    <col min="14" max="14" width="13.54296875" style="29" customWidth="1"/>
    <col min="15" max="18" width="13.1796875" style="29" customWidth="1"/>
    <col min="19" max="22" width="9.1796875" style="29"/>
    <col min="23" max="23" width="20.453125" style="29" bestFit="1" customWidth="1"/>
    <col min="24" max="16384" width="9.1796875" style="29"/>
  </cols>
  <sheetData>
    <row r="1" spans="2:18" s="1" customFormat="1" outlineLevel="1" x14ac:dyDescent="0.35">
      <c r="D1" s="1">
        <v>12</v>
      </c>
      <c r="E1" s="1">
        <v>0.5</v>
      </c>
    </row>
    <row r="2" spans="2:18" s="1" customFormat="1" outlineLevel="1" x14ac:dyDescent="0.35">
      <c r="H2" s="1">
        <v>1000000</v>
      </c>
    </row>
    <row r="3" spans="2:18" s="84" customFormat="1" ht="15" x14ac:dyDescent="0.25"/>
    <row r="4" spans="2:18" ht="18.75" x14ac:dyDescent="0.3">
      <c r="B4" s="14" t="s">
        <v>293</v>
      </c>
      <c r="C4" s="14"/>
      <c r="D4" s="2"/>
      <c r="E4" s="2"/>
      <c r="F4" s="2"/>
      <c r="G4" s="2"/>
      <c r="H4" s="2"/>
      <c r="I4" s="2"/>
      <c r="J4" s="2"/>
      <c r="K4" s="2"/>
      <c r="L4" s="2"/>
      <c r="M4" s="2"/>
      <c r="N4" s="2"/>
      <c r="O4" s="2"/>
      <c r="P4" s="2"/>
      <c r="Q4" s="2"/>
      <c r="R4" s="2"/>
    </row>
    <row r="5" spans="2:18" ht="6" customHeight="1" thickBot="1" x14ac:dyDescent="0.3">
      <c r="B5" s="41"/>
      <c r="C5" s="41"/>
      <c r="D5" s="41"/>
      <c r="E5" s="41"/>
      <c r="F5" s="41"/>
      <c r="G5" s="41"/>
      <c r="H5" s="41"/>
      <c r="I5" s="41"/>
      <c r="J5" s="41"/>
      <c r="K5" s="41"/>
      <c r="L5" s="41"/>
      <c r="M5" s="41"/>
      <c r="N5" s="41"/>
      <c r="O5" s="41"/>
      <c r="P5" s="41"/>
      <c r="Q5" s="41"/>
      <c r="R5" s="41"/>
    </row>
    <row r="6" spans="2:18" ht="6" customHeight="1" thickTop="1" x14ac:dyDescent="0.25">
      <c r="B6" s="36"/>
      <c r="C6" s="36"/>
      <c r="D6" s="36"/>
      <c r="E6" s="36"/>
      <c r="F6" s="36"/>
      <c r="G6" s="36"/>
      <c r="H6" s="36"/>
      <c r="I6" s="36"/>
      <c r="J6" s="36"/>
      <c r="K6" s="36"/>
      <c r="L6" s="36"/>
      <c r="M6" s="36"/>
      <c r="N6" s="36"/>
      <c r="O6" s="36"/>
      <c r="P6" s="36"/>
      <c r="Q6" s="36"/>
      <c r="R6" s="36"/>
    </row>
    <row r="7" spans="2:18" ht="15" customHeight="1" x14ac:dyDescent="0.25">
      <c r="B7" s="38"/>
      <c r="C7" s="38"/>
      <c r="D7" s="74">
        <v>2017</v>
      </c>
      <c r="E7" s="74">
        <f>D7+1</f>
        <v>2018</v>
      </c>
      <c r="F7" s="74">
        <f t="shared" ref="F7:R7" si="0">E7+1</f>
        <v>2019</v>
      </c>
      <c r="G7" s="74">
        <f t="shared" si="0"/>
        <v>2020</v>
      </c>
      <c r="H7" s="74">
        <f t="shared" si="0"/>
        <v>2021</v>
      </c>
      <c r="I7" s="74">
        <f t="shared" si="0"/>
        <v>2022</v>
      </c>
      <c r="J7" s="74">
        <f t="shared" si="0"/>
        <v>2023</v>
      </c>
      <c r="K7" s="74">
        <f t="shared" si="0"/>
        <v>2024</v>
      </c>
      <c r="L7" s="74">
        <f t="shared" si="0"/>
        <v>2025</v>
      </c>
      <c r="M7" s="74">
        <f t="shared" si="0"/>
        <v>2026</v>
      </c>
      <c r="N7" s="74">
        <f t="shared" si="0"/>
        <v>2027</v>
      </c>
      <c r="O7" s="74">
        <f t="shared" si="0"/>
        <v>2028</v>
      </c>
      <c r="P7" s="74">
        <f t="shared" si="0"/>
        <v>2029</v>
      </c>
      <c r="Q7" s="74">
        <f t="shared" si="0"/>
        <v>2030</v>
      </c>
      <c r="R7" s="74">
        <f t="shared" si="0"/>
        <v>2031</v>
      </c>
    </row>
    <row r="8" spans="2:18" ht="6" customHeight="1" x14ac:dyDescent="0.25">
      <c r="B8" s="39"/>
      <c r="C8" s="39"/>
      <c r="D8" s="75"/>
      <c r="E8" s="75"/>
      <c r="F8" s="75"/>
      <c r="G8" s="75"/>
      <c r="H8" s="75"/>
      <c r="I8" s="75"/>
      <c r="J8" s="75"/>
      <c r="K8" s="75"/>
      <c r="L8" s="75"/>
      <c r="M8" s="75"/>
      <c r="N8" s="75"/>
      <c r="O8" s="75"/>
      <c r="P8" s="75"/>
      <c r="Q8" s="75"/>
      <c r="R8" s="75"/>
    </row>
    <row r="9" spans="2:18" ht="15" customHeight="1" x14ac:dyDescent="0.25">
      <c r="B9" s="36" t="s">
        <v>146</v>
      </c>
      <c r="C9" s="200">
        <f>1</f>
        <v>1</v>
      </c>
      <c r="D9" s="77">
        <f>'Sprint Inputs'!$D$6</f>
        <v>0.23203026715276276</v>
      </c>
      <c r="E9" s="77">
        <f>'Sprint Inputs'!$D$6</f>
        <v>0.23203026715276276</v>
      </c>
      <c r="F9" s="77">
        <f>'Sprint Inputs'!$D$6</f>
        <v>0.23203026715276276</v>
      </c>
      <c r="G9" s="77">
        <f>'Sprint Inputs'!$D$6</f>
        <v>0.23203026715276276</v>
      </c>
      <c r="H9" s="77">
        <f>'Sprint Inputs'!$D$6</f>
        <v>0.23203026715276276</v>
      </c>
      <c r="I9" s="77">
        <f>'Sprint Inputs'!$D$6</f>
        <v>0.23203026715276276</v>
      </c>
      <c r="J9" s="77">
        <f>'Sprint Inputs'!$D$6</f>
        <v>0.23203026715276276</v>
      </c>
      <c r="K9" s="77">
        <f>'Sprint Inputs'!$D$6</f>
        <v>0.23203026715276276</v>
      </c>
      <c r="L9" s="77">
        <f>'Sprint Inputs'!$D$6</f>
        <v>0.23203026715276276</v>
      </c>
      <c r="M9" s="77">
        <f>'Sprint Inputs'!$D$6</f>
        <v>0.23203026715276276</v>
      </c>
      <c r="N9" s="77">
        <f>'Sprint Inputs'!$D$6</f>
        <v>0.23203026715276276</v>
      </c>
      <c r="O9" s="77">
        <f>'Sprint Inputs'!$D$6</f>
        <v>0.23203026715276276</v>
      </c>
      <c r="P9" s="77">
        <f>'Sprint Inputs'!$D$6</f>
        <v>0.23203026715276276</v>
      </c>
      <c r="Q9" s="77">
        <f>'Sprint Inputs'!$D$6</f>
        <v>0.23203026715276276</v>
      </c>
      <c r="R9" s="77">
        <f>'Sprint Inputs'!$D$6</f>
        <v>0.23203026715276276</v>
      </c>
    </row>
    <row r="10" spans="2:18" ht="15" customHeight="1" x14ac:dyDescent="0.25">
      <c r="B10" s="36" t="s">
        <v>165</v>
      </c>
      <c r="C10" s="200">
        <f>C9+1</f>
        <v>2</v>
      </c>
      <c r="D10" s="77">
        <f>'Sprint Inputs'!$D$7</f>
        <v>1.892989139821619E-2</v>
      </c>
      <c r="E10" s="77">
        <f>'Sprint Inputs'!$D$7</f>
        <v>1.892989139821619E-2</v>
      </c>
      <c r="F10" s="77">
        <f>'Sprint Inputs'!$D$7</f>
        <v>1.892989139821619E-2</v>
      </c>
      <c r="G10" s="77">
        <f>'Sprint Inputs'!$D$7</f>
        <v>1.892989139821619E-2</v>
      </c>
      <c r="H10" s="77">
        <f>'Sprint Inputs'!$D$7</f>
        <v>1.892989139821619E-2</v>
      </c>
      <c r="I10" s="77">
        <f>'Sprint Inputs'!$D$7</f>
        <v>1.892989139821619E-2</v>
      </c>
      <c r="J10" s="77">
        <f>'Sprint Inputs'!$D$7</f>
        <v>1.892989139821619E-2</v>
      </c>
      <c r="K10" s="77">
        <f>'Sprint Inputs'!$D$7</f>
        <v>1.892989139821619E-2</v>
      </c>
      <c r="L10" s="77">
        <f>'Sprint Inputs'!$D$7</f>
        <v>1.892989139821619E-2</v>
      </c>
      <c r="M10" s="77">
        <f>'Sprint Inputs'!$D$7</f>
        <v>1.892989139821619E-2</v>
      </c>
      <c r="N10" s="77">
        <f>'Sprint Inputs'!$D$7</f>
        <v>1.892989139821619E-2</v>
      </c>
      <c r="O10" s="77">
        <f>'Sprint Inputs'!$D$7</f>
        <v>1.892989139821619E-2</v>
      </c>
      <c r="P10" s="77">
        <f>'Sprint Inputs'!$D$7</f>
        <v>1.892989139821619E-2</v>
      </c>
      <c r="Q10" s="77">
        <f>'Sprint Inputs'!$D$7</f>
        <v>1.892989139821619E-2</v>
      </c>
      <c r="R10" s="77">
        <f>'Sprint Inputs'!$D$7</f>
        <v>1.892989139821619E-2</v>
      </c>
    </row>
    <row r="11" spans="2:18" ht="6" customHeight="1" x14ac:dyDescent="0.25">
      <c r="B11" s="36"/>
      <c r="C11" s="200"/>
      <c r="D11" s="77"/>
      <c r="E11" s="77"/>
      <c r="F11" s="77"/>
      <c r="G11" s="77"/>
      <c r="H11" s="77"/>
      <c r="I11" s="77"/>
      <c r="J11" s="77"/>
      <c r="K11" s="77"/>
      <c r="L11" s="77"/>
      <c r="M11" s="77"/>
      <c r="N11" s="77"/>
      <c r="O11" s="77"/>
      <c r="P11" s="77"/>
      <c r="Q11" s="77"/>
      <c r="R11" s="77"/>
    </row>
    <row r="12" spans="2:18" ht="15" customHeight="1" x14ac:dyDescent="0.25">
      <c r="B12" s="36" t="s">
        <v>174</v>
      </c>
      <c r="C12" s="200">
        <f>C10+1</f>
        <v>3</v>
      </c>
      <c r="D12" s="79">
        <f>'Sprint Inputs'!$D$8</f>
        <v>54600000</v>
      </c>
      <c r="E12" s="78"/>
      <c r="F12" s="78"/>
      <c r="G12" s="78"/>
      <c r="H12" s="78"/>
      <c r="I12" s="78"/>
      <c r="J12" s="78"/>
      <c r="K12" s="78"/>
      <c r="L12" s="78"/>
      <c r="M12" s="78"/>
      <c r="N12" s="78"/>
      <c r="O12" s="78"/>
      <c r="P12" s="78"/>
      <c r="Q12" s="78"/>
      <c r="R12" s="78"/>
    </row>
    <row r="13" spans="2:18" ht="15" customHeight="1" x14ac:dyDescent="0.25">
      <c r="B13" s="36" t="s">
        <v>290</v>
      </c>
      <c r="C13" s="200">
        <f>C12+1</f>
        <v>4</v>
      </c>
      <c r="D13" s="187">
        <f>'Sprint Inputs'!$D$9</f>
        <v>258.75</v>
      </c>
      <c r="E13" s="187">
        <f>'Sprint Inputs'!$D$9</f>
        <v>258.75</v>
      </c>
      <c r="F13" s="187">
        <f>'Sprint Inputs'!$D$9</f>
        <v>258.75</v>
      </c>
      <c r="G13" s="187">
        <f>'Sprint Inputs'!$D$9</f>
        <v>258.75</v>
      </c>
      <c r="H13" s="187">
        <f>'Sprint Inputs'!$D$9</f>
        <v>258.75</v>
      </c>
      <c r="I13" s="187">
        <f>'Sprint Inputs'!$D$9</f>
        <v>258.75</v>
      </c>
      <c r="J13" s="187">
        <f>'Sprint Inputs'!$D$9</f>
        <v>258.75</v>
      </c>
      <c r="K13" s="187">
        <f>'Sprint Inputs'!$D$9</f>
        <v>258.75</v>
      </c>
      <c r="L13" s="187">
        <f>'Sprint Inputs'!$D$9</f>
        <v>258.75</v>
      </c>
      <c r="M13" s="187">
        <f>'Sprint Inputs'!$D$9</f>
        <v>258.75</v>
      </c>
      <c r="N13" s="187">
        <f>'Sprint Inputs'!$D$9</f>
        <v>258.75</v>
      </c>
      <c r="O13" s="187">
        <f>'Sprint Inputs'!$D$9</f>
        <v>258.75</v>
      </c>
      <c r="P13" s="187">
        <f>'Sprint Inputs'!$D$9</f>
        <v>258.75</v>
      </c>
      <c r="Q13" s="187">
        <f>'Sprint Inputs'!$D$9</f>
        <v>258.75</v>
      </c>
      <c r="R13" s="187">
        <f>'Sprint Inputs'!$D$9</f>
        <v>258.75</v>
      </c>
    </row>
    <row r="14" spans="2:18" ht="15" customHeight="1" x14ac:dyDescent="0.25">
      <c r="B14" s="36" t="s">
        <v>282</v>
      </c>
      <c r="C14" s="200">
        <f t="shared" ref="C14:C15" si="1">C13+1</f>
        <v>5</v>
      </c>
      <c r="D14" s="187">
        <f>'Sprint Inputs'!$D$10</f>
        <v>122.23443223443223</v>
      </c>
      <c r="E14" s="187">
        <f>'Sprint Inputs'!$D$10</f>
        <v>122.23443223443223</v>
      </c>
      <c r="F14" s="187">
        <f>'Sprint Inputs'!$D$10</f>
        <v>122.23443223443223</v>
      </c>
      <c r="G14" s="187">
        <f>'Sprint Inputs'!$D$10</f>
        <v>122.23443223443223</v>
      </c>
      <c r="H14" s="187">
        <f>'Sprint Inputs'!$D$10</f>
        <v>122.23443223443223</v>
      </c>
      <c r="I14" s="187">
        <f>'Sprint Inputs'!$D$10</f>
        <v>122.23443223443223</v>
      </c>
      <c r="J14" s="187">
        <f>'Sprint Inputs'!$D$10</f>
        <v>122.23443223443223</v>
      </c>
      <c r="K14" s="187">
        <f>'Sprint Inputs'!$D$10</f>
        <v>122.23443223443223</v>
      </c>
      <c r="L14" s="187">
        <f>'Sprint Inputs'!$D$10</f>
        <v>122.23443223443223</v>
      </c>
      <c r="M14" s="187">
        <f>'Sprint Inputs'!$D$10</f>
        <v>122.23443223443223</v>
      </c>
      <c r="N14" s="187">
        <f>'Sprint Inputs'!$D$10</f>
        <v>122.23443223443223</v>
      </c>
      <c r="O14" s="187">
        <f>'Sprint Inputs'!$D$10</f>
        <v>122.23443223443223</v>
      </c>
      <c r="P14" s="187">
        <f>'Sprint Inputs'!$D$10</f>
        <v>122.23443223443223</v>
      </c>
      <c r="Q14" s="187">
        <f>'Sprint Inputs'!$D$10</f>
        <v>122.23443223443223</v>
      </c>
      <c r="R14" s="187">
        <f>'Sprint Inputs'!$D$10</f>
        <v>122.23443223443223</v>
      </c>
    </row>
    <row r="15" spans="2:18" ht="15" customHeight="1" x14ac:dyDescent="0.25">
      <c r="B15" s="36" t="s">
        <v>299</v>
      </c>
      <c r="C15" s="200">
        <f t="shared" si="1"/>
        <v>6</v>
      </c>
      <c r="D15" s="187">
        <f>'Sprint Inputs'!$D$11</f>
        <v>56.678136446886448</v>
      </c>
      <c r="E15" s="187">
        <f>'Sprint Inputs'!$D$11</f>
        <v>56.678136446886448</v>
      </c>
      <c r="F15" s="187">
        <f>'Sprint Inputs'!$D$11</f>
        <v>56.678136446886448</v>
      </c>
      <c r="G15" s="187">
        <f>'Sprint Inputs'!$D$11</f>
        <v>56.678136446886448</v>
      </c>
      <c r="H15" s="187">
        <f>'Sprint Inputs'!$D$11</f>
        <v>56.678136446886448</v>
      </c>
      <c r="I15" s="187">
        <f>'Sprint Inputs'!$D$11</f>
        <v>56.678136446886448</v>
      </c>
      <c r="J15" s="187">
        <f>'Sprint Inputs'!$D$11</f>
        <v>56.678136446886448</v>
      </c>
      <c r="K15" s="187">
        <f>'Sprint Inputs'!$D$11</f>
        <v>56.678136446886448</v>
      </c>
      <c r="L15" s="187">
        <f>'Sprint Inputs'!$D$11</f>
        <v>56.678136446886448</v>
      </c>
      <c r="M15" s="187">
        <f>'Sprint Inputs'!$D$11</f>
        <v>56.678136446886448</v>
      </c>
      <c r="N15" s="187">
        <f>'Sprint Inputs'!$D$11</f>
        <v>56.678136446886448</v>
      </c>
      <c r="O15" s="187">
        <f>'Sprint Inputs'!$D$11</f>
        <v>56.678136446886448</v>
      </c>
      <c r="P15" s="187">
        <f>'Sprint Inputs'!$D$11</f>
        <v>56.678136446886448</v>
      </c>
      <c r="Q15" s="187">
        <f>'Sprint Inputs'!$D$11</f>
        <v>56.678136446886448</v>
      </c>
      <c r="R15" s="187">
        <f>'Sprint Inputs'!$D$11</f>
        <v>56.678136446886448</v>
      </c>
    </row>
    <row r="16" spans="2:18" ht="6" customHeight="1" x14ac:dyDescent="0.25">
      <c r="B16" s="36"/>
      <c r="C16" s="200"/>
      <c r="D16" s="79"/>
      <c r="E16" s="79"/>
      <c r="F16" s="79"/>
      <c r="G16" s="79"/>
      <c r="H16" s="79"/>
      <c r="I16" s="79"/>
      <c r="J16" s="79"/>
      <c r="K16" s="79"/>
      <c r="L16" s="79"/>
      <c r="M16" s="79"/>
      <c r="N16" s="79"/>
      <c r="O16" s="79"/>
      <c r="P16" s="79"/>
      <c r="Q16" s="79"/>
      <c r="R16" s="79"/>
    </row>
    <row r="17" spans="2:18" ht="15" customHeight="1" x14ac:dyDescent="0.25">
      <c r="B17" s="39" t="s">
        <v>283</v>
      </c>
      <c r="C17" s="201">
        <f>C15+1</f>
        <v>7</v>
      </c>
      <c r="D17" s="81">
        <v>0</v>
      </c>
      <c r="E17" s="81">
        <f>D20</f>
        <v>1000000</v>
      </c>
      <c r="F17" s="81">
        <f t="shared" ref="F17:R17" si="2">E20</f>
        <v>1000000</v>
      </c>
      <c r="G17" s="81">
        <f t="shared" si="2"/>
        <v>1000000</v>
      </c>
      <c r="H17" s="81">
        <f t="shared" si="2"/>
        <v>1000000</v>
      </c>
      <c r="I17" s="81">
        <f t="shared" si="2"/>
        <v>1000000</v>
      </c>
      <c r="J17" s="81">
        <f t="shared" si="2"/>
        <v>1000000</v>
      </c>
      <c r="K17" s="81">
        <f t="shared" si="2"/>
        <v>1000000</v>
      </c>
      <c r="L17" s="81">
        <f t="shared" si="2"/>
        <v>1000000</v>
      </c>
      <c r="M17" s="81">
        <f t="shared" si="2"/>
        <v>1000000</v>
      </c>
      <c r="N17" s="81">
        <f t="shared" si="2"/>
        <v>1000000</v>
      </c>
      <c r="O17" s="81">
        <f t="shared" si="2"/>
        <v>1000000</v>
      </c>
      <c r="P17" s="81">
        <f t="shared" si="2"/>
        <v>1000000</v>
      </c>
      <c r="Q17" s="81">
        <f t="shared" si="2"/>
        <v>1000000</v>
      </c>
      <c r="R17" s="81">
        <f t="shared" si="2"/>
        <v>1000000</v>
      </c>
    </row>
    <row r="18" spans="2:18" ht="15" customHeight="1" x14ac:dyDescent="0.25">
      <c r="B18" s="36" t="s">
        <v>175</v>
      </c>
      <c r="C18" s="200">
        <f>C17+1</f>
        <v>8</v>
      </c>
      <c r="D18" s="79">
        <v>0</v>
      </c>
      <c r="E18" s="79">
        <f t="shared" ref="E18:R18" si="3">-$E$9*D$20</f>
        <v>-232030.26715276277</v>
      </c>
      <c r="F18" s="79">
        <f t="shared" si="3"/>
        <v>-232030.26715276277</v>
      </c>
      <c r="G18" s="79">
        <f t="shared" si="3"/>
        <v>-232030.26715276277</v>
      </c>
      <c r="H18" s="79">
        <f t="shared" si="3"/>
        <v>-232030.26715276277</v>
      </c>
      <c r="I18" s="79">
        <f t="shared" si="3"/>
        <v>-232030.26715276277</v>
      </c>
      <c r="J18" s="79">
        <f t="shared" si="3"/>
        <v>-232030.26715276277</v>
      </c>
      <c r="K18" s="79">
        <f t="shared" si="3"/>
        <v>-232030.26715276277</v>
      </c>
      <c r="L18" s="79">
        <f t="shared" si="3"/>
        <v>-232030.26715276277</v>
      </c>
      <c r="M18" s="79">
        <f t="shared" si="3"/>
        <v>-232030.26715276277</v>
      </c>
      <c r="N18" s="79">
        <f t="shared" si="3"/>
        <v>-232030.26715276277</v>
      </c>
      <c r="O18" s="79">
        <f t="shared" si="3"/>
        <v>-232030.26715276277</v>
      </c>
      <c r="P18" s="79">
        <f t="shared" si="3"/>
        <v>-232030.26715276277</v>
      </c>
      <c r="Q18" s="79">
        <f t="shared" si="3"/>
        <v>-232030.26715276277</v>
      </c>
      <c r="R18" s="79">
        <f t="shared" si="3"/>
        <v>-232030.26715276277</v>
      </c>
    </row>
    <row r="19" spans="2:18" ht="15" customHeight="1" x14ac:dyDescent="0.25">
      <c r="B19" s="36" t="s">
        <v>118</v>
      </c>
      <c r="C19" s="200">
        <f t="shared" ref="C19:C20" si="4">C18+1</f>
        <v>9</v>
      </c>
      <c r="D19" s="79">
        <f>H2</f>
        <v>1000000</v>
      </c>
      <c r="E19" s="79">
        <f t="shared" ref="E19:R19" si="5">E9*$D$19</f>
        <v>232030.26715276277</v>
      </c>
      <c r="F19" s="79">
        <f t="shared" si="5"/>
        <v>232030.26715276277</v>
      </c>
      <c r="G19" s="79">
        <f t="shared" si="5"/>
        <v>232030.26715276277</v>
      </c>
      <c r="H19" s="79">
        <f t="shared" si="5"/>
        <v>232030.26715276277</v>
      </c>
      <c r="I19" s="79">
        <f t="shared" si="5"/>
        <v>232030.26715276277</v>
      </c>
      <c r="J19" s="79">
        <f t="shared" si="5"/>
        <v>232030.26715276277</v>
      </c>
      <c r="K19" s="79">
        <f t="shared" si="5"/>
        <v>232030.26715276277</v>
      </c>
      <c r="L19" s="79">
        <f t="shared" si="5"/>
        <v>232030.26715276277</v>
      </c>
      <c r="M19" s="79">
        <f t="shared" si="5"/>
        <v>232030.26715276277</v>
      </c>
      <c r="N19" s="79">
        <f t="shared" si="5"/>
        <v>232030.26715276277</v>
      </c>
      <c r="O19" s="79">
        <f t="shared" si="5"/>
        <v>232030.26715276277</v>
      </c>
      <c r="P19" s="79">
        <f t="shared" si="5"/>
        <v>232030.26715276277</v>
      </c>
      <c r="Q19" s="79">
        <f t="shared" si="5"/>
        <v>232030.26715276277</v>
      </c>
      <c r="R19" s="79">
        <f t="shared" si="5"/>
        <v>232030.26715276277</v>
      </c>
    </row>
    <row r="20" spans="2:18" ht="15" customHeight="1" x14ac:dyDescent="0.25">
      <c r="B20" s="36" t="s">
        <v>284</v>
      </c>
      <c r="C20" s="200">
        <f t="shared" si="4"/>
        <v>10</v>
      </c>
      <c r="D20" s="79">
        <f>SUM(D17:D19)</f>
        <v>1000000</v>
      </c>
      <c r="E20" s="79">
        <f t="shared" ref="E20:R20" si="6">SUM(E17:E19)</f>
        <v>1000000</v>
      </c>
      <c r="F20" s="79">
        <f t="shared" si="6"/>
        <v>1000000</v>
      </c>
      <c r="G20" s="79">
        <f t="shared" si="6"/>
        <v>1000000</v>
      </c>
      <c r="H20" s="79">
        <f t="shared" si="6"/>
        <v>1000000</v>
      </c>
      <c r="I20" s="79">
        <f t="shared" si="6"/>
        <v>1000000</v>
      </c>
      <c r="J20" s="79">
        <f t="shared" si="6"/>
        <v>1000000</v>
      </c>
      <c r="K20" s="79">
        <f t="shared" si="6"/>
        <v>1000000</v>
      </c>
      <c r="L20" s="79">
        <f t="shared" si="6"/>
        <v>1000000</v>
      </c>
      <c r="M20" s="79">
        <f t="shared" si="6"/>
        <v>1000000</v>
      </c>
      <c r="N20" s="79">
        <f t="shared" si="6"/>
        <v>1000000</v>
      </c>
      <c r="O20" s="79">
        <f t="shared" si="6"/>
        <v>1000000</v>
      </c>
      <c r="P20" s="79">
        <f t="shared" si="6"/>
        <v>1000000</v>
      </c>
      <c r="Q20" s="79">
        <f t="shared" si="6"/>
        <v>1000000</v>
      </c>
      <c r="R20" s="79">
        <f t="shared" si="6"/>
        <v>1000000</v>
      </c>
    </row>
    <row r="21" spans="2:18" ht="6" customHeight="1" x14ac:dyDescent="0.25">
      <c r="B21" s="36"/>
      <c r="C21" s="202"/>
      <c r="D21" s="37"/>
      <c r="E21" s="37"/>
      <c r="F21" s="37"/>
      <c r="G21" s="37"/>
      <c r="H21" s="37"/>
      <c r="I21" s="37"/>
      <c r="J21" s="37"/>
      <c r="K21" s="37"/>
      <c r="L21" s="37"/>
      <c r="M21" s="37"/>
      <c r="N21" s="37"/>
      <c r="O21" s="37"/>
      <c r="P21" s="37"/>
      <c r="Q21" s="37"/>
      <c r="R21" s="37"/>
    </row>
    <row r="22" spans="2:18" ht="15" customHeight="1" x14ac:dyDescent="0.25">
      <c r="B22" s="36" t="s">
        <v>23</v>
      </c>
      <c r="C22" s="200">
        <f>C20+1</f>
        <v>11</v>
      </c>
      <c r="D22" s="188">
        <f>'Sprint Inputs'!$D$12</f>
        <v>56290127.465102032</v>
      </c>
      <c r="E22" s="188">
        <v>0</v>
      </c>
      <c r="F22" s="188">
        <v>0</v>
      </c>
      <c r="G22" s="188">
        <v>0</v>
      </c>
      <c r="H22" s="188">
        <v>0</v>
      </c>
      <c r="I22" s="188">
        <f>'Sprint Inputs'!$D$12</f>
        <v>56290127.465102032</v>
      </c>
      <c r="J22" s="188">
        <v>0</v>
      </c>
      <c r="K22" s="188">
        <v>0</v>
      </c>
      <c r="L22" s="188">
        <v>0</v>
      </c>
      <c r="M22" s="188">
        <v>0</v>
      </c>
      <c r="N22" s="188">
        <f>'Sprint Inputs'!$D$12</f>
        <v>56290127.465102032</v>
      </c>
      <c r="O22" s="188">
        <v>0</v>
      </c>
      <c r="P22" s="188">
        <v>0</v>
      </c>
      <c r="Q22" s="188">
        <v>0</v>
      </c>
      <c r="R22" s="188">
        <v>0</v>
      </c>
    </row>
    <row r="23" spans="2:18" ht="15" customHeight="1" x14ac:dyDescent="0.25">
      <c r="B23" s="36" t="s">
        <v>291</v>
      </c>
      <c r="C23" s="200">
        <f>C22+1</f>
        <v>12</v>
      </c>
      <c r="D23" s="188">
        <f t="shared" ref="D23:R23" si="7">D19*D13</f>
        <v>258750000</v>
      </c>
      <c r="E23" s="188">
        <f t="shared" si="7"/>
        <v>60037831.625777364</v>
      </c>
      <c r="F23" s="188">
        <f t="shared" si="7"/>
        <v>60037831.625777364</v>
      </c>
      <c r="G23" s="188">
        <f t="shared" si="7"/>
        <v>60037831.625777364</v>
      </c>
      <c r="H23" s="188">
        <f t="shared" si="7"/>
        <v>60037831.625777364</v>
      </c>
      <c r="I23" s="188">
        <f t="shared" si="7"/>
        <v>60037831.625777364</v>
      </c>
      <c r="J23" s="188">
        <f t="shared" si="7"/>
        <v>60037831.625777364</v>
      </c>
      <c r="K23" s="188">
        <f t="shared" si="7"/>
        <v>60037831.625777364</v>
      </c>
      <c r="L23" s="188">
        <f t="shared" si="7"/>
        <v>60037831.625777364</v>
      </c>
      <c r="M23" s="188">
        <f t="shared" si="7"/>
        <v>60037831.625777364</v>
      </c>
      <c r="N23" s="188">
        <f t="shared" si="7"/>
        <v>60037831.625777364</v>
      </c>
      <c r="O23" s="188">
        <f t="shared" si="7"/>
        <v>60037831.625777364</v>
      </c>
      <c r="P23" s="188">
        <f t="shared" si="7"/>
        <v>60037831.625777364</v>
      </c>
      <c r="Q23" s="188">
        <f t="shared" si="7"/>
        <v>60037831.625777364</v>
      </c>
      <c r="R23" s="188">
        <f t="shared" si="7"/>
        <v>60037831.625777364</v>
      </c>
    </row>
    <row r="24" spans="2:18" ht="15" customHeight="1" x14ac:dyDescent="0.25">
      <c r="B24" s="36" t="s">
        <v>116</v>
      </c>
      <c r="C24" s="200">
        <f t="shared" ref="C24:C25" si="8">C23+1</f>
        <v>13</v>
      </c>
      <c r="D24" s="188">
        <v>0</v>
      </c>
      <c r="E24" s="188">
        <f t="shared" ref="E24:R24" si="9">E14*$D$20</f>
        <v>122234432.23443224</v>
      </c>
      <c r="F24" s="188">
        <f t="shared" si="9"/>
        <v>122234432.23443224</v>
      </c>
      <c r="G24" s="188">
        <f t="shared" si="9"/>
        <v>122234432.23443224</v>
      </c>
      <c r="H24" s="188">
        <f t="shared" si="9"/>
        <v>122234432.23443224</v>
      </c>
      <c r="I24" s="188">
        <f t="shared" si="9"/>
        <v>122234432.23443224</v>
      </c>
      <c r="J24" s="188">
        <f t="shared" si="9"/>
        <v>122234432.23443224</v>
      </c>
      <c r="K24" s="188">
        <f t="shared" si="9"/>
        <v>122234432.23443224</v>
      </c>
      <c r="L24" s="188">
        <f t="shared" si="9"/>
        <v>122234432.23443224</v>
      </c>
      <c r="M24" s="188">
        <f t="shared" si="9"/>
        <v>122234432.23443224</v>
      </c>
      <c r="N24" s="188">
        <f t="shared" si="9"/>
        <v>122234432.23443224</v>
      </c>
      <c r="O24" s="188">
        <f t="shared" si="9"/>
        <v>122234432.23443224</v>
      </c>
      <c r="P24" s="188">
        <f t="shared" si="9"/>
        <v>122234432.23443224</v>
      </c>
      <c r="Q24" s="188">
        <f t="shared" si="9"/>
        <v>122234432.23443224</v>
      </c>
      <c r="R24" s="188">
        <f t="shared" si="9"/>
        <v>122234432.23443224</v>
      </c>
    </row>
    <row r="25" spans="2:18" ht="15" customHeight="1" x14ac:dyDescent="0.25">
      <c r="B25" s="36" t="s">
        <v>117</v>
      </c>
      <c r="C25" s="200">
        <f t="shared" si="8"/>
        <v>14</v>
      </c>
      <c r="D25" s="188">
        <v>0</v>
      </c>
      <c r="E25" s="188">
        <f t="shared" ref="E25:R25" si="10">E15*E$20</f>
        <v>56678136.44688645</v>
      </c>
      <c r="F25" s="188">
        <f t="shared" si="10"/>
        <v>56678136.44688645</v>
      </c>
      <c r="G25" s="188">
        <f t="shared" si="10"/>
        <v>56678136.44688645</v>
      </c>
      <c r="H25" s="188">
        <f t="shared" si="10"/>
        <v>56678136.44688645</v>
      </c>
      <c r="I25" s="188">
        <f t="shared" si="10"/>
        <v>56678136.44688645</v>
      </c>
      <c r="J25" s="188">
        <f t="shared" si="10"/>
        <v>56678136.44688645</v>
      </c>
      <c r="K25" s="188">
        <f t="shared" si="10"/>
        <v>56678136.44688645</v>
      </c>
      <c r="L25" s="188">
        <f t="shared" si="10"/>
        <v>56678136.44688645</v>
      </c>
      <c r="M25" s="188">
        <f t="shared" si="10"/>
        <v>56678136.44688645</v>
      </c>
      <c r="N25" s="188">
        <f t="shared" si="10"/>
        <v>56678136.44688645</v>
      </c>
      <c r="O25" s="188">
        <f t="shared" si="10"/>
        <v>56678136.44688645</v>
      </c>
      <c r="P25" s="188">
        <f t="shared" si="10"/>
        <v>56678136.44688645</v>
      </c>
      <c r="Q25" s="188">
        <f t="shared" si="10"/>
        <v>56678136.44688645</v>
      </c>
      <c r="R25" s="188">
        <f t="shared" si="10"/>
        <v>56678136.44688645</v>
      </c>
    </row>
    <row r="26" spans="2:18" ht="6" customHeight="1" x14ac:dyDescent="0.25">
      <c r="B26" s="36"/>
      <c r="C26" s="200"/>
      <c r="D26" s="79"/>
      <c r="E26" s="79"/>
      <c r="F26" s="79"/>
      <c r="G26" s="79"/>
      <c r="H26" s="79"/>
      <c r="I26" s="79"/>
      <c r="J26" s="79"/>
      <c r="K26" s="79"/>
      <c r="L26" s="79"/>
      <c r="M26" s="79"/>
      <c r="N26" s="79"/>
      <c r="O26" s="79"/>
      <c r="P26" s="79"/>
      <c r="Q26" s="79"/>
      <c r="R26" s="79"/>
    </row>
    <row r="27" spans="2:18" ht="15" customHeight="1" x14ac:dyDescent="0.25">
      <c r="B27" s="36" t="s">
        <v>161</v>
      </c>
      <c r="C27" s="200">
        <f>C25+1</f>
        <v>15</v>
      </c>
      <c r="D27" s="187">
        <f>SUM(D22:D25)</f>
        <v>315040127.46510202</v>
      </c>
      <c r="E27" s="187">
        <f t="shared" ref="E27:R27" si="11">SUM(E22:E25)</f>
        <v>238950400.30709603</v>
      </c>
      <c r="F27" s="187">
        <f t="shared" si="11"/>
        <v>238950400.30709603</v>
      </c>
      <c r="G27" s="187">
        <f t="shared" si="11"/>
        <v>238950400.30709603</v>
      </c>
      <c r="H27" s="187">
        <f t="shared" si="11"/>
        <v>238950400.30709603</v>
      </c>
      <c r="I27" s="187">
        <f t="shared" si="11"/>
        <v>295240527.77219808</v>
      </c>
      <c r="J27" s="187">
        <f t="shared" si="11"/>
        <v>238950400.30709603</v>
      </c>
      <c r="K27" s="187">
        <f t="shared" si="11"/>
        <v>238950400.30709603</v>
      </c>
      <c r="L27" s="187">
        <f t="shared" si="11"/>
        <v>238950400.30709603</v>
      </c>
      <c r="M27" s="187">
        <f t="shared" si="11"/>
        <v>238950400.30709603</v>
      </c>
      <c r="N27" s="187">
        <f t="shared" si="11"/>
        <v>295240527.77219808</v>
      </c>
      <c r="O27" s="187">
        <f t="shared" si="11"/>
        <v>238950400.30709603</v>
      </c>
      <c r="P27" s="187">
        <f t="shared" si="11"/>
        <v>238950400.30709603</v>
      </c>
      <c r="Q27" s="187">
        <f t="shared" si="11"/>
        <v>238950400.30709603</v>
      </c>
      <c r="R27" s="187">
        <f t="shared" si="11"/>
        <v>238950400.30709603</v>
      </c>
    </row>
    <row r="28" spans="2:18" ht="6" customHeight="1" x14ac:dyDescent="0.25">
      <c r="B28" s="36"/>
      <c r="C28" s="200"/>
      <c r="D28" s="79"/>
      <c r="E28" s="79"/>
      <c r="F28" s="79"/>
      <c r="G28" s="79"/>
      <c r="H28" s="79"/>
      <c r="I28" s="79"/>
      <c r="J28" s="79"/>
      <c r="K28" s="79"/>
      <c r="L28" s="79"/>
      <c r="M28" s="79"/>
      <c r="N28" s="79"/>
      <c r="O28" s="79"/>
      <c r="P28" s="79"/>
      <c r="Q28" s="79"/>
      <c r="R28" s="79"/>
    </row>
    <row r="29" spans="2:18" ht="15" customHeight="1" x14ac:dyDescent="0.25">
      <c r="B29" s="36" t="s">
        <v>285</v>
      </c>
      <c r="C29" s="200">
        <f>C27+1</f>
        <v>16</v>
      </c>
      <c r="D29" s="189">
        <f t="shared" ref="D29:R29" si="12">D27/$D$20</f>
        <v>315.04012746510199</v>
      </c>
      <c r="E29" s="189">
        <f t="shared" si="12"/>
        <v>238.95040030709603</v>
      </c>
      <c r="F29" s="189">
        <f t="shared" si="12"/>
        <v>238.95040030709603</v>
      </c>
      <c r="G29" s="189">
        <f t="shared" si="12"/>
        <v>238.95040030709603</v>
      </c>
      <c r="H29" s="189">
        <f t="shared" si="12"/>
        <v>238.95040030709603</v>
      </c>
      <c r="I29" s="189">
        <f t="shared" si="12"/>
        <v>295.24052777219811</v>
      </c>
      <c r="J29" s="189">
        <f t="shared" si="12"/>
        <v>238.95040030709603</v>
      </c>
      <c r="K29" s="189">
        <f t="shared" si="12"/>
        <v>238.95040030709603</v>
      </c>
      <c r="L29" s="189">
        <f t="shared" si="12"/>
        <v>238.95040030709603</v>
      </c>
      <c r="M29" s="189">
        <f t="shared" si="12"/>
        <v>238.95040030709603</v>
      </c>
      <c r="N29" s="189">
        <f t="shared" si="12"/>
        <v>295.24052777219811</v>
      </c>
      <c r="O29" s="189">
        <f t="shared" si="12"/>
        <v>238.95040030709603</v>
      </c>
      <c r="P29" s="189">
        <f t="shared" si="12"/>
        <v>238.95040030709603</v>
      </c>
      <c r="Q29" s="189">
        <f t="shared" si="12"/>
        <v>238.95040030709603</v>
      </c>
      <c r="R29" s="189">
        <f t="shared" si="12"/>
        <v>238.95040030709603</v>
      </c>
    </row>
    <row r="30" spans="2:18" ht="15" customHeight="1" x14ac:dyDescent="0.25">
      <c r="B30" s="36" t="s">
        <v>176</v>
      </c>
      <c r="C30" s="200">
        <f>C29+1</f>
        <v>17</v>
      </c>
      <c r="D30" s="77">
        <f>'Sprint Inputs'!$D$13</f>
        <v>5.8445749999999998E-2</v>
      </c>
      <c r="E30" s="77">
        <f>'Sprint Inputs'!$D$13</f>
        <v>5.8445749999999998E-2</v>
      </c>
      <c r="F30" s="77">
        <f>'Sprint Inputs'!$D$13</f>
        <v>5.8445749999999998E-2</v>
      </c>
      <c r="G30" s="77">
        <f>'Sprint Inputs'!$D$13</f>
        <v>5.8445749999999998E-2</v>
      </c>
      <c r="H30" s="77">
        <f>'Sprint Inputs'!$D$13</f>
        <v>5.8445749999999998E-2</v>
      </c>
      <c r="I30" s="77">
        <f>'Sprint Inputs'!$D$13</f>
        <v>5.8445749999999998E-2</v>
      </c>
      <c r="J30" s="77">
        <f>'Sprint Inputs'!$D$13</f>
        <v>5.8445749999999998E-2</v>
      </c>
      <c r="K30" s="77">
        <f>'Sprint Inputs'!$D$13</f>
        <v>5.8445749999999998E-2</v>
      </c>
      <c r="L30" s="77">
        <f>'Sprint Inputs'!$D$13</f>
        <v>5.8445749999999998E-2</v>
      </c>
      <c r="M30" s="77">
        <f>'Sprint Inputs'!$D$13</f>
        <v>5.8445749999999998E-2</v>
      </c>
      <c r="N30" s="77">
        <f>'Sprint Inputs'!$D$13</f>
        <v>5.8445749999999998E-2</v>
      </c>
      <c r="O30" s="77">
        <f>'Sprint Inputs'!$D$13</f>
        <v>5.8445749999999998E-2</v>
      </c>
      <c r="P30" s="77">
        <f>'Sprint Inputs'!$D$13</f>
        <v>5.8445749999999998E-2</v>
      </c>
      <c r="Q30" s="77">
        <f>'Sprint Inputs'!$D$13</f>
        <v>5.8445749999999998E-2</v>
      </c>
      <c r="R30" s="77">
        <f>'Sprint Inputs'!$D$13</f>
        <v>5.8445749999999998E-2</v>
      </c>
    </row>
    <row r="31" spans="2:18" ht="15" customHeight="1" x14ac:dyDescent="0.25">
      <c r="B31" s="36" t="s">
        <v>286</v>
      </c>
      <c r="C31" s="200">
        <f t="shared" ref="C31:C33" si="13">C30+1</f>
        <v>18</v>
      </c>
      <c r="D31" s="77">
        <f>'Sprint Inputs'!$D$14</f>
        <v>3.8781724763770287E-2</v>
      </c>
      <c r="E31" s="77">
        <f>'Sprint Inputs'!$D$14</f>
        <v>3.8781724763770287E-2</v>
      </c>
      <c r="F31" s="77">
        <f>'Sprint Inputs'!$D$14</f>
        <v>3.8781724763770287E-2</v>
      </c>
      <c r="G31" s="77">
        <f>'Sprint Inputs'!$D$14</f>
        <v>3.8781724763770287E-2</v>
      </c>
      <c r="H31" s="77">
        <f>'Sprint Inputs'!$D$14</f>
        <v>3.8781724763770287E-2</v>
      </c>
      <c r="I31" s="77">
        <f>'Sprint Inputs'!$D$14</f>
        <v>3.8781724763770287E-2</v>
      </c>
      <c r="J31" s="77">
        <f>'Sprint Inputs'!$D$14</f>
        <v>3.8781724763770287E-2</v>
      </c>
      <c r="K31" s="77">
        <f>'Sprint Inputs'!$D$14</f>
        <v>3.8781724763770287E-2</v>
      </c>
      <c r="L31" s="77">
        <f>'Sprint Inputs'!$D$14</f>
        <v>3.8781724763770287E-2</v>
      </c>
      <c r="M31" s="77">
        <f>'Sprint Inputs'!$D$14</f>
        <v>3.8781724763770287E-2</v>
      </c>
      <c r="N31" s="77">
        <f>'Sprint Inputs'!$D$14</f>
        <v>3.8781724763770287E-2</v>
      </c>
      <c r="O31" s="77">
        <f>'Sprint Inputs'!$D$14</f>
        <v>3.8781724763770287E-2</v>
      </c>
      <c r="P31" s="77">
        <f>'Sprint Inputs'!$D$14</f>
        <v>3.8781724763770287E-2</v>
      </c>
      <c r="Q31" s="77">
        <f>'Sprint Inputs'!$D$14</f>
        <v>3.8781724763770287E-2</v>
      </c>
      <c r="R31" s="77">
        <f>'Sprint Inputs'!$D$14</f>
        <v>3.8781724763770287E-2</v>
      </c>
    </row>
    <row r="32" spans="2:18" ht="15" customHeight="1" x14ac:dyDescent="0.25">
      <c r="B32" s="36" t="s">
        <v>162</v>
      </c>
      <c r="C32" s="200">
        <f t="shared" si="13"/>
        <v>19</v>
      </c>
      <c r="D32" s="78">
        <f t="shared" ref="D32:R32" si="14">(1/(1+(D$31)))^((D$7-$D$7)-$E$1)</f>
        <v>1.0192064191142884</v>
      </c>
      <c r="E32" s="78">
        <f t="shared" si="14"/>
        <v>0.98115551594447459</v>
      </c>
      <c r="F32" s="78">
        <f t="shared" si="14"/>
        <v>0.94452519962035286</v>
      </c>
      <c r="G32" s="78">
        <f t="shared" si="14"/>
        <v>0.90926243416069685</v>
      </c>
      <c r="H32" s="78">
        <f t="shared" si="14"/>
        <v>0.87531616362183551</v>
      </c>
      <c r="I32" s="78">
        <f t="shared" si="14"/>
        <v>0.84263723817522052</v>
      </c>
      <c r="J32" s="78">
        <f t="shared" si="14"/>
        <v>0.81117834294480384</v>
      </c>
      <c r="K32" s="78">
        <f t="shared" si="14"/>
        <v>0.78089392950118963</v>
      </c>
      <c r="L32" s="78">
        <f t="shared" si="14"/>
        <v>0.75174014991337368</v>
      </c>
      <c r="M32" s="78">
        <f t="shared" si="14"/>
        <v>0.72367479326258566</v>
      </c>
      <c r="N32" s="78">
        <f t="shared" si="14"/>
        <v>0.69665722452631407</v>
      </c>
      <c r="O32" s="78">
        <f t="shared" si="14"/>
        <v>0.67064832574402578</v>
      </c>
      <c r="P32" s="78">
        <f t="shared" si="14"/>
        <v>0.64561043937939722</v>
      </c>
      <c r="Q32" s="78">
        <f t="shared" si="14"/>
        <v>0.62150731379704982</v>
      </c>
      <c r="R32" s="78">
        <f t="shared" si="14"/>
        <v>0.5983040507748506</v>
      </c>
    </row>
    <row r="33" spans="1:23" ht="15" customHeight="1" x14ac:dyDescent="0.25">
      <c r="B33" s="38" t="s">
        <v>163</v>
      </c>
      <c r="C33" s="203">
        <f t="shared" si="13"/>
        <v>20</v>
      </c>
      <c r="D33" s="193">
        <f>D$29*D$32</f>
        <v>321.09092019101558</v>
      </c>
      <c r="E33" s="193">
        <f>E$29*E$32</f>
        <v>234.44750329844754</v>
      </c>
      <c r="F33" s="193">
        <f t="shared" ref="F33:R33" si="15">F$29*F$32</f>
        <v>225.6946745494231</v>
      </c>
      <c r="G33" s="193">
        <f t="shared" si="15"/>
        <v>217.26862262690307</v>
      </c>
      <c r="H33" s="193">
        <f t="shared" si="15"/>
        <v>209.15714769270917</v>
      </c>
      <c r="I33" s="193">
        <f t="shared" si="15"/>
        <v>248.78066291935951</v>
      </c>
      <c r="J33" s="193">
        <f t="shared" si="15"/>
        <v>193.83138976710771</v>
      </c>
      <c r="K33" s="193">
        <f t="shared" si="15"/>
        <v>186.59491705169049</v>
      </c>
      <c r="L33" s="193">
        <f t="shared" si="15"/>
        <v>179.62860974871703</v>
      </c>
      <c r="M33" s="193">
        <f t="shared" si="15"/>
        <v>172.92238154224981</v>
      </c>
      <c r="N33" s="193">
        <f t="shared" si="15"/>
        <v>205.68144664546369</v>
      </c>
      <c r="O33" s="193">
        <f t="shared" si="15"/>
        <v>160.25168590181869</v>
      </c>
      <c r="P33" s="193">
        <f t="shared" si="15"/>
        <v>154.26887293214713</v>
      </c>
      <c r="Q33" s="193">
        <f t="shared" si="15"/>
        <v>148.50942142559299</v>
      </c>
      <c r="R33" s="193">
        <f t="shared" si="15"/>
        <v>142.96499243800767</v>
      </c>
    </row>
    <row r="34" spans="1:23" s="162" customFormat="1" ht="6" customHeight="1" x14ac:dyDescent="0.25">
      <c r="A34" s="84"/>
      <c r="B34" s="39"/>
      <c r="C34" s="201"/>
      <c r="D34" s="194"/>
      <c r="E34" s="194"/>
      <c r="F34" s="194"/>
      <c r="G34" s="194"/>
      <c r="H34" s="194"/>
      <c r="I34" s="194"/>
      <c r="J34" s="194"/>
      <c r="K34" s="194"/>
      <c r="L34" s="194"/>
      <c r="M34" s="194"/>
      <c r="N34" s="194"/>
      <c r="O34" s="194"/>
      <c r="P34" s="194"/>
      <c r="Q34" s="194"/>
      <c r="R34" s="194"/>
    </row>
    <row r="35" spans="1:23" ht="15" customHeight="1" x14ac:dyDescent="0.25">
      <c r="B35" s="36" t="s">
        <v>164</v>
      </c>
      <c r="C35" s="200">
        <f>C33+1</f>
        <v>21</v>
      </c>
      <c r="D35" s="189">
        <f>SUM($D33:R33)</f>
        <v>3001.0932487306536</v>
      </c>
      <c r="E35" s="189"/>
      <c r="F35" s="189"/>
      <c r="G35" s="189"/>
      <c r="H35" s="189"/>
      <c r="I35" s="189"/>
      <c r="J35" s="189"/>
      <c r="K35" s="189"/>
      <c r="L35" s="189"/>
      <c r="M35" s="189"/>
      <c r="N35" s="189"/>
      <c r="O35" s="189"/>
      <c r="P35" s="189"/>
      <c r="Q35" s="189"/>
      <c r="R35" s="189"/>
    </row>
    <row r="36" spans="1:23" ht="6" customHeight="1" x14ac:dyDescent="0.25">
      <c r="B36" s="36"/>
      <c r="C36" s="200"/>
      <c r="D36" s="78"/>
      <c r="E36" s="37"/>
      <c r="F36" s="78"/>
      <c r="G36" s="78"/>
      <c r="H36" s="78"/>
      <c r="I36" s="78"/>
      <c r="J36" s="78"/>
      <c r="K36" s="78"/>
      <c r="L36" s="78"/>
      <c r="M36" s="78"/>
      <c r="N36" s="78"/>
      <c r="O36" s="78"/>
      <c r="P36" s="78"/>
      <c r="Q36" s="78"/>
      <c r="R36" s="78"/>
    </row>
    <row r="37" spans="1:23" ht="15" customHeight="1" x14ac:dyDescent="0.25">
      <c r="B37" s="36" t="s">
        <v>296</v>
      </c>
      <c r="C37" s="200">
        <f>C35+1</f>
        <v>22</v>
      </c>
      <c r="D37" s="82">
        <f>PMT($E$31,$R$7-$D$7, -$D$35, 0,0)</f>
        <v>281.83011021099782</v>
      </c>
      <c r="E37" s="37"/>
      <c r="F37" s="77"/>
      <c r="G37" s="37"/>
      <c r="H37" s="37"/>
      <c r="I37" s="37"/>
      <c r="J37" s="37"/>
      <c r="K37" s="37"/>
      <c r="L37" s="37"/>
      <c r="M37" s="37"/>
      <c r="N37" s="37"/>
      <c r="O37" s="37"/>
      <c r="P37" s="37"/>
      <c r="Q37" s="37"/>
      <c r="R37" s="37"/>
    </row>
    <row r="38" spans="1:23" ht="15" customHeight="1" x14ac:dyDescent="0.25">
      <c r="B38" s="163" t="s">
        <v>295</v>
      </c>
      <c r="C38" s="200">
        <f>C37+1</f>
        <v>23</v>
      </c>
      <c r="D38" s="82">
        <f>D37/$D$1</f>
        <v>23.485842517583151</v>
      </c>
      <c r="E38" s="37"/>
      <c r="F38" s="37"/>
      <c r="G38" s="37"/>
      <c r="H38" s="37"/>
      <c r="I38" s="37"/>
      <c r="J38" s="37"/>
      <c r="K38" s="37"/>
      <c r="L38" s="37"/>
      <c r="M38" s="37"/>
      <c r="N38" s="37"/>
      <c r="O38" s="37"/>
      <c r="P38" s="37"/>
      <c r="Q38" s="37"/>
      <c r="R38" s="37"/>
    </row>
    <row r="39" spans="1:23" ht="6" customHeight="1" outlineLevel="1" x14ac:dyDescent="0.25">
      <c r="B39" s="36"/>
      <c r="C39" s="200"/>
      <c r="D39" s="82"/>
      <c r="E39" s="37"/>
      <c r="F39" s="37"/>
      <c r="G39" s="37"/>
      <c r="H39" s="37"/>
      <c r="I39" s="37"/>
      <c r="J39" s="37"/>
      <c r="K39" s="37"/>
      <c r="L39" s="37"/>
      <c r="M39" s="37"/>
      <c r="N39" s="37"/>
      <c r="O39" s="37"/>
      <c r="P39" s="37"/>
      <c r="Q39" s="37"/>
      <c r="R39" s="37"/>
    </row>
    <row r="40" spans="1:23" ht="15" customHeight="1" outlineLevel="1" x14ac:dyDescent="0.25">
      <c r="B40" s="36" t="s">
        <v>266</v>
      </c>
      <c r="C40" s="200">
        <f>C38+1</f>
        <v>24</v>
      </c>
      <c r="D40" s="40">
        <f>'Sprint Inputs'!$D$15</f>
        <v>46.14</v>
      </c>
      <c r="E40" s="37"/>
      <c r="F40" s="37"/>
      <c r="G40" s="37"/>
      <c r="H40" s="37"/>
      <c r="I40" s="37"/>
      <c r="J40" s="37"/>
      <c r="K40" s="37"/>
      <c r="L40" s="37"/>
      <c r="M40" s="37"/>
      <c r="N40" s="37"/>
      <c r="O40" s="37"/>
      <c r="P40" s="37"/>
      <c r="Q40" s="37"/>
      <c r="R40" s="37"/>
    </row>
    <row r="41" spans="1:23" ht="15" customHeight="1" outlineLevel="1" x14ac:dyDescent="0.25">
      <c r="B41" s="36" t="s">
        <v>221</v>
      </c>
      <c r="C41" s="200">
        <f>C40+1</f>
        <v>25</v>
      </c>
      <c r="D41" s="83">
        <f>(D40-D38)/D40</f>
        <v>0.49098737499819783</v>
      </c>
      <c r="E41" s="37"/>
      <c r="F41" s="37"/>
      <c r="G41" s="37"/>
      <c r="H41" s="37"/>
      <c r="I41" s="37"/>
      <c r="J41" s="37"/>
      <c r="K41" s="37"/>
      <c r="L41" s="37"/>
      <c r="M41" s="37"/>
      <c r="N41" s="37"/>
      <c r="O41" s="37"/>
      <c r="P41" s="37"/>
      <c r="Q41" s="37"/>
      <c r="R41" s="37"/>
    </row>
    <row r="42" spans="1:23" ht="6" customHeight="1" thickBot="1" x14ac:dyDescent="0.3">
      <c r="B42" s="41"/>
      <c r="C42" s="41"/>
      <c r="D42" s="41"/>
      <c r="E42" s="41"/>
      <c r="F42" s="41"/>
      <c r="G42" s="41"/>
      <c r="H42" s="41"/>
      <c r="I42" s="41"/>
      <c r="J42" s="41"/>
      <c r="K42" s="41"/>
      <c r="L42" s="41"/>
      <c r="M42" s="41"/>
      <c r="N42" s="41"/>
      <c r="O42" s="41"/>
      <c r="P42" s="41"/>
      <c r="Q42" s="41"/>
      <c r="R42" s="41"/>
    </row>
    <row r="43" spans="1:23" ht="6" customHeight="1" thickTop="1" x14ac:dyDescent="0.25">
      <c r="B43" s="36"/>
      <c r="C43" s="36"/>
      <c r="D43" s="36"/>
      <c r="E43" s="36"/>
      <c r="F43" s="36"/>
      <c r="G43" s="36"/>
      <c r="H43" s="36"/>
      <c r="I43" s="36"/>
      <c r="J43" s="36"/>
      <c r="K43" s="36"/>
      <c r="L43" s="36"/>
      <c r="M43" s="36"/>
      <c r="N43" s="36"/>
      <c r="O43" s="36"/>
      <c r="P43" s="36"/>
      <c r="Q43" s="36"/>
      <c r="R43" s="36"/>
    </row>
    <row r="44" spans="1:23" ht="15" x14ac:dyDescent="0.25">
      <c r="B44" s="162" t="s">
        <v>155</v>
      </c>
      <c r="C44" s="162"/>
      <c r="D44" s="162"/>
      <c r="E44" s="162"/>
      <c r="F44" s="162"/>
      <c r="G44" s="162"/>
      <c r="H44" s="162"/>
      <c r="I44" s="162"/>
      <c r="J44" s="162"/>
      <c r="K44" s="162"/>
      <c r="L44" s="162"/>
      <c r="M44" s="162"/>
      <c r="N44" s="162"/>
      <c r="O44" s="162"/>
      <c r="P44" s="162"/>
      <c r="Q44" s="162"/>
      <c r="R44" s="162"/>
    </row>
    <row r="45" spans="1:23" ht="15" customHeight="1" x14ac:dyDescent="0.25">
      <c r="B45" s="112" t="s">
        <v>323</v>
      </c>
      <c r="C45" s="112"/>
      <c r="D45" s="196"/>
      <c r="E45" s="112"/>
      <c r="F45" s="196"/>
      <c r="G45" s="112"/>
      <c r="H45" s="112"/>
      <c r="I45" s="112"/>
      <c r="J45" s="112"/>
      <c r="K45" s="112"/>
      <c r="L45" s="112"/>
      <c r="M45" s="112"/>
      <c r="N45" s="112"/>
      <c r="O45" s="112"/>
      <c r="P45" s="112"/>
      <c r="Q45" s="112"/>
      <c r="R45" s="112"/>
      <c r="W45" s="19"/>
    </row>
    <row r="46" spans="1:23" ht="15" customHeight="1" x14ac:dyDescent="0.25">
      <c r="B46" s="161" t="s">
        <v>322</v>
      </c>
      <c r="C46" s="112"/>
      <c r="D46" s="112"/>
      <c r="E46" s="112"/>
      <c r="F46" s="112"/>
      <c r="G46" s="112"/>
      <c r="H46" s="112"/>
      <c r="I46" s="112"/>
      <c r="J46" s="112"/>
      <c r="K46" s="112"/>
      <c r="L46" s="112"/>
      <c r="M46" s="112"/>
      <c r="N46" s="112"/>
      <c r="O46" s="112"/>
      <c r="P46" s="112"/>
      <c r="Q46" s="112"/>
      <c r="R46" s="112"/>
    </row>
    <row r="47" spans="1:23" ht="30" customHeight="1" x14ac:dyDescent="0.35">
      <c r="B47" s="329" t="s">
        <v>321</v>
      </c>
      <c r="C47" s="329"/>
      <c r="D47" s="329"/>
      <c r="E47" s="329"/>
      <c r="F47" s="329"/>
      <c r="G47" s="329"/>
      <c r="H47" s="329"/>
      <c r="I47" s="329"/>
      <c r="J47" s="329"/>
      <c r="K47" s="329"/>
      <c r="L47" s="329"/>
      <c r="M47" s="329"/>
      <c r="N47" s="329"/>
      <c r="O47" s="329"/>
      <c r="P47" s="329"/>
      <c r="Q47" s="329"/>
      <c r="R47" s="329"/>
    </row>
    <row r="48" spans="1:23" ht="15" customHeight="1" x14ac:dyDescent="0.35">
      <c r="B48" s="112" t="s">
        <v>320</v>
      </c>
      <c r="C48" s="112"/>
      <c r="D48" s="112"/>
      <c r="E48" s="112"/>
      <c r="F48" s="112"/>
      <c r="G48" s="112"/>
      <c r="H48" s="112"/>
      <c r="I48" s="112"/>
      <c r="J48" s="112"/>
      <c r="K48" s="112"/>
      <c r="L48" s="112"/>
      <c r="M48" s="112"/>
      <c r="N48" s="112"/>
      <c r="O48" s="112"/>
      <c r="P48" s="112"/>
      <c r="Q48" s="112"/>
      <c r="R48" s="112"/>
    </row>
    <row r="49" spans="1:18" ht="15" customHeight="1" x14ac:dyDescent="0.35">
      <c r="B49" s="329" t="s">
        <v>319</v>
      </c>
      <c r="C49" s="329"/>
      <c r="D49" s="329"/>
      <c r="E49" s="329"/>
      <c r="F49" s="329"/>
      <c r="G49" s="329"/>
      <c r="H49" s="329"/>
      <c r="I49" s="329"/>
      <c r="J49" s="329"/>
      <c r="K49" s="329"/>
      <c r="L49" s="329"/>
      <c r="M49" s="329"/>
      <c r="N49" s="329"/>
      <c r="O49" s="329"/>
      <c r="P49" s="329"/>
      <c r="Q49" s="329"/>
      <c r="R49" s="329"/>
    </row>
    <row r="50" spans="1:18" ht="15" customHeight="1" x14ac:dyDescent="0.35">
      <c r="B50" s="329" t="s">
        <v>318</v>
      </c>
      <c r="C50" s="329"/>
      <c r="D50" s="329"/>
      <c r="E50" s="329"/>
      <c r="F50" s="329"/>
      <c r="G50" s="329"/>
      <c r="H50" s="329"/>
      <c r="I50" s="329"/>
      <c r="J50" s="329"/>
      <c r="K50" s="329"/>
      <c r="L50" s="329"/>
      <c r="M50" s="329"/>
      <c r="N50" s="329"/>
      <c r="O50" s="329"/>
      <c r="P50" s="329"/>
      <c r="Q50" s="329"/>
      <c r="R50" s="329"/>
    </row>
    <row r="51" spans="1:18" s="162" customFormat="1" ht="15" customHeight="1" x14ac:dyDescent="0.35">
      <c r="A51" s="84"/>
      <c r="B51" s="112" t="s">
        <v>327</v>
      </c>
      <c r="C51" s="112"/>
      <c r="D51" s="112"/>
      <c r="E51" s="112"/>
      <c r="F51" s="112"/>
      <c r="G51" s="112"/>
      <c r="H51" s="112"/>
      <c r="I51" s="112"/>
      <c r="J51" s="112"/>
      <c r="K51" s="112"/>
      <c r="L51" s="112"/>
      <c r="M51" s="112"/>
      <c r="N51" s="112"/>
      <c r="O51" s="112"/>
      <c r="P51" s="112"/>
      <c r="Q51" s="112"/>
      <c r="R51" s="112"/>
    </row>
    <row r="52" spans="1:18" s="162" customFormat="1" ht="15" customHeight="1" x14ac:dyDescent="0.35">
      <c r="A52" s="84"/>
      <c r="B52" s="112" t="s">
        <v>328</v>
      </c>
      <c r="C52" s="112"/>
      <c r="D52" s="112"/>
      <c r="E52" s="112"/>
      <c r="F52" s="112"/>
      <c r="G52" s="112"/>
      <c r="H52" s="112"/>
      <c r="I52" s="112"/>
      <c r="J52" s="112"/>
      <c r="K52" s="112"/>
      <c r="L52" s="112"/>
      <c r="M52" s="112"/>
      <c r="N52" s="112"/>
      <c r="O52" s="112"/>
      <c r="P52" s="112"/>
      <c r="Q52" s="112"/>
      <c r="R52" s="112"/>
    </row>
    <row r="53" spans="1:18" s="162" customFormat="1" ht="15" customHeight="1" x14ac:dyDescent="0.35">
      <c r="A53" s="84"/>
      <c r="B53" s="112" t="s">
        <v>329</v>
      </c>
      <c r="C53" s="112"/>
      <c r="D53" s="112"/>
      <c r="E53" s="112"/>
      <c r="F53" s="112"/>
      <c r="G53" s="112"/>
      <c r="H53" s="112"/>
      <c r="I53" s="112"/>
      <c r="J53" s="112"/>
      <c r="K53" s="112"/>
      <c r="L53" s="112"/>
      <c r="M53" s="112"/>
      <c r="N53" s="112"/>
      <c r="O53" s="112"/>
      <c r="P53" s="112"/>
      <c r="Q53" s="112"/>
      <c r="R53" s="112"/>
    </row>
    <row r="54" spans="1:18" s="162" customFormat="1" ht="15" customHeight="1" x14ac:dyDescent="0.35">
      <c r="A54" s="84"/>
      <c r="B54" s="112" t="s">
        <v>330</v>
      </c>
      <c r="C54" s="112"/>
      <c r="D54" s="112"/>
      <c r="E54" s="112"/>
      <c r="F54" s="112"/>
      <c r="G54" s="112"/>
      <c r="H54" s="112"/>
      <c r="I54" s="112"/>
      <c r="J54" s="112"/>
      <c r="K54" s="112"/>
      <c r="L54" s="112"/>
      <c r="M54" s="112"/>
      <c r="N54" s="112"/>
      <c r="O54" s="112"/>
      <c r="P54" s="112"/>
      <c r="Q54" s="112"/>
      <c r="R54" s="112"/>
    </row>
    <row r="55" spans="1:18" ht="15" customHeight="1" x14ac:dyDescent="0.35">
      <c r="B55" s="112" t="s">
        <v>331</v>
      </c>
      <c r="C55" s="112"/>
      <c r="D55" s="112"/>
      <c r="E55" s="112"/>
      <c r="F55" s="112"/>
      <c r="G55" s="112"/>
      <c r="H55" s="112"/>
      <c r="I55" s="112"/>
      <c r="J55" s="112"/>
      <c r="K55" s="112"/>
      <c r="L55" s="112"/>
      <c r="M55" s="112"/>
      <c r="N55" s="112"/>
      <c r="O55" s="112"/>
      <c r="P55" s="112"/>
      <c r="Q55" s="112"/>
      <c r="R55" s="112"/>
    </row>
    <row r="56" spans="1:18" ht="15" customHeight="1" x14ac:dyDescent="0.35">
      <c r="B56" s="112" t="s">
        <v>332</v>
      </c>
      <c r="C56" s="112"/>
      <c r="D56" s="112"/>
      <c r="E56" s="112"/>
      <c r="F56" s="112"/>
      <c r="G56" s="112"/>
      <c r="H56" s="112"/>
      <c r="I56" s="112"/>
      <c r="J56" s="112"/>
      <c r="K56" s="112"/>
      <c r="L56" s="112"/>
      <c r="M56" s="112"/>
      <c r="N56" s="112"/>
      <c r="O56" s="112"/>
      <c r="P56" s="112"/>
      <c r="Q56" s="112"/>
      <c r="R56" s="112"/>
    </row>
    <row r="57" spans="1:18" ht="15" customHeight="1" x14ac:dyDescent="0.35">
      <c r="B57" s="112" t="s">
        <v>333</v>
      </c>
      <c r="C57" s="112"/>
      <c r="D57" s="112"/>
      <c r="E57" s="112"/>
      <c r="F57" s="112"/>
      <c r="G57" s="112"/>
      <c r="H57" s="112"/>
      <c r="I57" s="112"/>
      <c r="J57" s="112"/>
      <c r="K57" s="112"/>
      <c r="L57" s="112"/>
      <c r="M57" s="112"/>
      <c r="N57" s="112"/>
      <c r="O57" s="112"/>
      <c r="P57" s="112"/>
      <c r="Q57" s="112"/>
      <c r="R57" s="112"/>
    </row>
    <row r="58" spans="1:18" ht="15" customHeight="1" x14ac:dyDescent="0.35">
      <c r="B58" s="112" t="s">
        <v>334</v>
      </c>
      <c r="C58" s="112"/>
      <c r="D58" s="112"/>
      <c r="E58" s="112"/>
      <c r="F58" s="112"/>
      <c r="G58" s="112"/>
      <c r="H58" s="112"/>
      <c r="I58" s="112"/>
      <c r="J58" s="112"/>
      <c r="K58" s="112"/>
      <c r="L58" s="112"/>
      <c r="M58" s="112"/>
      <c r="N58" s="112"/>
      <c r="O58" s="112"/>
      <c r="P58" s="112"/>
      <c r="Q58" s="112"/>
      <c r="R58" s="112"/>
    </row>
    <row r="59" spans="1:18" ht="15" customHeight="1" x14ac:dyDescent="0.35">
      <c r="B59" s="112" t="s">
        <v>335</v>
      </c>
      <c r="C59" s="112"/>
      <c r="D59" s="112"/>
      <c r="E59" s="112"/>
      <c r="F59" s="112"/>
      <c r="G59" s="112"/>
      <c r="H59" s="112"/>
      <c r="I59" s="112"/>
      <c r="J59" s="112"/>
      <c r="K59" s="112"/>
      <c r="L59" s="112"/>
      <c r="M59" s="112"/>
      <c r="N59" s="112"/>
      <c r="O59" s="112"/>
      <c r="P59" s="112"/>
      <c r="Q59" s="112"/>
      <c r="R59" s="112"/>
    </row>
    <row r="60" spans="1:18" ht="15" customHeight="1" x14ac:dyDescent="0.35">
      <c r="B60" s="112" t="s">
        <v>336</v>
      </c>
      <c r="C60" s="112"/>
      <c r="D60" s="112"/>
      <c r="E60" s="112"/>
      <c r="F60" s="112"/>
      <c r="G60" s="112"/>
      <c r="H60" s="112"/>
      <c r="I60" s="112"/>
      <c r="J60" s="112"/>
      <c r="K60" s="112"/>
      <c r="L60" s="112"/>
      <c r="M60" s="112"/>
      <c r="N60" s="112"/>
      <c r="O60" s="112"/>
      <c r="P60" s="112"/>
      <c r="Q60" s="112"/>
      <c r="R60" s="112"/>
    </row>
    <row r="61" spans="1:18" ht="15" customHeight="1" x14ac:dyDescent="0.35">
      <c r="B61" s="112" t="s">
        <v>337</v>
      </c>
      <c r="C61" s="112"/>
      <c r="D61" s="112"/>
      <c r="E61" s="112"/>
      <c r="F61" s="112"/>
      <c r="G61" s="112"/>
      <c r="H61" s="112"/>
      <c r="I61" s="112"/>
      <c r="J61" s="112"/>
      <c r="K61" s="112"/>
      <c r="L61" s="112"/>
      <c r="M61" s="112"/>
      <c r="N61" s="112"/>
      <c r="O61" s="112"/>
      <c r="P61" s="112"/>
      <c r="Q61" s="112"/>
      <c r="R61" s="112"/>
    </row>
    <row r="62" spans="1:18" ht="15" customHeight="1" x14ac:dyDescent="0.35">
      <c r="B62" s="112" t="s">
        <v>338</v>
      </c>
      <c r="C62" s="112"/>
      <c r="D62" s="112"/>
      <c r="E62" s="112"/>
      <c r="F62" s="112"/>
      <c r="G62" s="112"/>
      <c r="H62" s="112"/>
      <c r="I62" s="112"/>
      <c r="J62" s="112"/>
      <c r="K62" s="112"/>
      <c r="L62" s="112"/>
      <c r="M62" s="112"/>
      <c r="N62" s="112"/>
      <c r="O62" s="112"/>
      <c r="P62" s="112"/>
      <c r="Q62" s="112"/>
      <c r="R62" s="112"/>
    </row>
    <row r="63" spans="1:18" ht="15" customHeight="1" x14ac:dyDescent="0.35">
      <c r="B63" s="162" t="s">
        <v>339</v>
      </c>
      <c r="C63" s="112"/>
      <c r="D63" s="112"/>
      <c r="E63" s="112"/>
      <c r="F63" s="112"/>
      <c r="G63" s="112"/>
      <c r="H63" s="112"/>
      <c r="I63" s="112"/>
      <c r="J63" s="112"/>
      <c r="K63" s="112"/>
      <c r="L63" s="112"/>
      <c r="M63" s="112"/>
      <c r="N63" s="112"/>
      <c r="O63" s="112"/>
      <c r="P63" s="112"/>
      <c r="Q63" s="112"/>
      <c r="R63" s="112"/>
    </row>
    <row r="64" spans="1:18" ht="15" customHeight="1" x14ac:dyDescent="0.35">
      <c r="B64" s="112" t="s">
        <v>340</v>
      </c>
      <c r="C64" s="112"/>
      <c r="D64" s="112"/>
      <c r="E64" s="112"/>
      <c r="F64" s="112"/>
      <c r="G64" s="112"/>
      <c r="H64" s="112"/>
      <c r="I64" s="112"/>
      <c r="J64" s="112"/>
      <c r="K64" s="112"/>
      <c r="L64" s="112"/>
      <c r="M64" s="112"/>
      <c r="N64" s="112"/>
      <c r="O64" s="112"/>
      <c r="P64" s="112"/>
      <c r="Q64" s="112"/>
      <c r="R64" s="112"/>
    </row>
    <row r="65" spans="2:18" ht="15" customHeight="1" x14ac:dyDescent="0.35">
      <c r="B65" s="112" t="s">
        <v>341</v>
      </c>
      <c r="C65" s="112"/>
      <c r="D65" s="112"/>
      <c r="E65" s="112"/>
      <c r="F65" s="112"/>
      <c r="G65" s="112"/>
      <c r="H65" s="112"/>
      <c r="I65" s="112"/>
      <c r="J65" s="112"/>
      <c r="K65" s="112"/>
      <c r="L65" s="112"/>
      <c r="M65" s="112"/>
      <c r="N65" s="112"/>
      <c r="O65" s="112"/>
      <c r="P65" s="112"/>
      <c r="Q65" s="112"/>
      <c r="R65" s="112"/>
    </row>
    <row r="66" spans="2:18" ht="15" customHeight="1" x14ac:dyDescent="0.35">
      <c r="B66" s="112" t="s">
        <v>342</v>
      </c>
      <c r="C66" s="112"/>
      <c r="D66" s="112"/>
      <c r="E66" s="112"/>
      <c r="F66" s="112"/>
      <c r="G66" s="112"/>
      <c r="H66" s="112"/>
      <c r="I66" s="112"/>
      <c r="J66" s="112"/>
      <c r="K66" s="112"/>
      <c r="L66" s="112"/>
      <c r="M66" s="112"/>
      <c r="N66" s="112"/>
      <c r="O66" s="112"/>
      <c r="P66" s="112"/>
      <c r="Q66" s="112"/>
      <c r="R66" s="112"/>
    </row>
    <row r="67" spans="2:18" ht="15" customHeight="1" x14ac:dyDescent="0.35">
      <c r="B67" s="112" t="s">
        <v>343</v>
      </c>
      <c r="C67" s="112"/>
      <c r="D67" s="112"/>
      <c r="E67" s="112"/>
      <c r="F67" s="112"/>
      <c r="G67" s="112"/>
      <c r="H67" s="112"/>
      <c r="I67" s="112"/>
      <c r="J67" s="112"/>
      <c r="K67" s="112"/>
      <c r="L67" s="112"/>
      <c r="M67" s="112"/>
      <c r="N67" s="112"/>
      <c r="O67" s="112"/>
      <c r="P67" s="112"/>
      <c r="Q67" s="112"/>
      <c r="R67" s="112"/>
    </row>
    <row r="68" spans="2:18" ht="15" customHeight="1" x14ac:dyDescent="0.35">
      <c r="B68" s="112" t="s">
        <v>344</v>
      </c>
      <c r="C68" s="112"/>
      <c r="D68" s="112"/>
      <c r="E68" s="112"/>
      <c r="F68" s="112"/>
      <c r="G68" s="112"/>
      <c r="H68" s="112"/>
      <c r="I68" s="112"/>
      <c r="J68" s="112"/>
      <c r="K68" s="112"/>
      <c r="L68" s="112"/>
      <c r="M68" s="112"/>
      <c r="N68" s="112"/>
      <c r="O68" s="112"/>
      <c r="P68" s="112"/>
      <c r="Q68" s="112"/>
      <c r="R68" s="112"/>
    </row>
    <row r="69" spans="2:18" ht="15" customHeight="1" x14ac:dyDescent="0.35">
      <c r="B69" s="112" t="s">
        <v>345</v>
      </c>
      <c r="C69" s="112"/>
      <c r="D69" s="112"/>
      <c r="E69" s="112"/>
      <c r="F69" s="112"/>
      <c r="G69" s="112"/>
      <c r="H69" s="112"/>
      <c r="I69" s="112"/>
      <c r="J69" s="112"/>
      <c r="K69" s="112"/>
      <c r="L69" s="112"/>
      <c r="M69" s="112"/>
      <c r="N69" s="112"/>
      <c r="O69" s="112"/>
      <c r="P69" s="112"/>
      <c r="Q69" s="112"/>
      <c r="R69" s="112"/>
    </row>
  </sheetData>
  <mergeCells count="3">
    <mergeCell ref="B47:R47"/>
    <mergeCell ref="B50:R50"/>
    <mergeCell ref="B49:R49"/>
  </mergeCells>
  <printOptions horizontalCentered="1"/>
  <pageMargins left="0.7" right="0.7" top="0.75" bottom="0.75" header="0.3" footer="0.3"/>
  <pageSetup scale="4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74"/>
  <sheetViews>
    <sheetView zoomScaleNormal="100" zoomScaleSheetLayoutView="70" workbookViewId="0"/>
  </sheetViews>
  <sheetFormatPr defaultColWidth="9.1796875" defaultRowHeight="14.5" outlineLevelRow="1" x14ac:dyDescent="0.35"/>
  <cols>
    <col min="1" max="1" width="10.7265625" style="84" customWidth="1"/>
    <col min="2" max="2" width="41.26953125" style="21" customWidth="1"/>
    <col min="3" max="3" width="5.26953125" style="21" customWidth="1"/>
    <col min="4" max="4" width="12.7265625" style="21" customWidth="1"/>
    <col min="5" max="18" width="12" style="21" customWidth="1"/>
    <col min="19" max="21" width="9.1796875" style="21"/>
    <col min="22" max="22" width="19.453125" style="21" bestFit="1" customWidth="1"/>
    <col min="23" max="16384" width="9.1796875" style="21"/>
  </cols>
  <sheetData>
    <row r="1" spans="2:18" s="1" customFormat="1" outlineLevel="1" x14ac:dyDescent="0.35">
      <c r="D1" s="1">
        <v>12</v>
      </c>
      <c r="E1" s="1">
        <v>0.5</v>
      </c>
    </row>
    <row r="2" spans="2:18" s="1" customFormat="1" outlineLevel="1" x14ac:dyDescent="0.35">
      <c r="H2" s="1">
        <v>1000000</v>
      </c>
    </row>
    <row r="3" spans="2:18" s="84" customFormat="1" x14ac:dyDescent="0.35"/>
    <row r="4" spans="2:18" ht="18.649999999999999" x14ac:dyDescent="0.45">
      <c r="B4" s="14" t="s">
        <v>294</v>
      </c>
      <c r="C4" s="14"/>
      <c r="D4" s="2"/>
      <c r="E4" s="2"/>
      <c r="F4" s="2"/>
      <c r="G4" s="2"/>
      <c r="H4" s="2"/>
      <c r="I4" s="2"/>
      <c r="J4" s="2"/>
      <c r="K4" s="2"/>
      <c r="L4" s="2"/>
      <c r="M4" s="2"/>
      <c r="N4" s="2"/>
      <c r="O4" s="2"/>
      <c r="P4" s="2"/>
      <c r="Q4" s="2"/>
      <c r="R4" s="2"/>
    </row>
    <row r="5" spans="2:18" ht="6" customHeight="1" thickBot="1" x14ac:dyDescent="0.4">
      <c r="B5" s="41"/>
      <c r="C5" s="41"/>
      <c r="D5" s="41"/>
      <c r="E5" s="41"/>
      <c r="F5" s="41"/>
      <c r="G5" s="41"/>
      <c r="H5" s="41"/>
      <c r="I5" s="41"/>
      <c r="J5" s="41"/>
      <c r="K5" s="41"/>
      <c r="L5" s="41"/>
      <c r="M5" s="41"/>
      <c r="N5" s="41"/>
      <c r="O5" s="41"/>
      <c r="P5" s="41"/>
      <c r="Q5" s="41"/>
      <c r="R5" s="41"/>
    </row>
    <row r="6" spans="2:18" ht="6" customHeight="1" thickTop="1" x14ac:dyDescent="0.35">
      <c r="B6" s="36"/>
      <c r="C6" s="36"/>
      <c r="D6" s="36"/>
      <c r="E6" s="36"/>
      <c r="F6" s="36"/>
      <c r="G6" s="36"/>
      <c r="H6" s="36"/>
      <c r="I6" s="36"/>
      <c r="J6" s="36"/>
      <c r="K6" s="36"/>
      <c r="L6" s="36"/>
      <c r="M6" s="36"/>
      <c r="N6" s="36"/>
      <c r="O6" s="36"/>
      <c r="P6" s="36"/>
      <c r="Q6" s="36"/>
      <c r="R6" s="36"/>
    </row>
    <row r="7" spans="2:18" x14ac:dyDescent="0.35">
      <c r="B7" s="38"/>
      <c r="C7" s="38"/>
      <c r="D7" s="74">
        <v>2017</v>
      </c>
      <c r="E7" s="74">
        <f>D7+1</f>
        <v>2018</v>
      </c>
      <c r="F7" s="74">
        <f t="shared" ref="F7:R7" si="0">E7+1</f>
        <v>2019</v>
      </c>
      <c r="G7" s="74">
        <f t="shared" si="0"/>
        <v>2020</v>
      </c>
      <c r="H7" s="74">
        <f t="shared" si="0"/>
        <v>2021</v>
      </c>
      <c r="I7" s="74">
        <f t="shared" si="0"/>
        <v>2022</v>
      </c>
      <c r="J7" s="74">
        <f t="shared" si="0"/>
        <v>2023</v>
      </c>
      <c r="K7" s="74">
        <f t="shared" si="0"/>
        <v>2024</v>
      </c>
      <c r="L7" s="74">
        <f t="shared" si="0"/>
        <v>2025</v>
      </c>
      <c r="M7" s="74">
        <f t="shared" si="0"/>
        <v>2026</v>
      </c>
      <c r="N7" s="74">
        <f t="shared" si="0"/>
        <v>2027</v>
      </c>
      <c r="O7" s="74">
        <f t="shared" si="0"/>
        <v>2028</v>
      </c>
      <c r="P7" s="74">
        <f t="shared" si="0"/>
        <v>2029</v>
      </c>
      <c r="Q7" s="74">
        <f t="shared" si="0"/>
        <v>2030</v>
      </c>
      <c r="R7" s="74">
        <f t="shared" si="0"/>
        <v>2031</v>
      </c>
    </row>
    <row r="8" spans="2:18" ht="6" customHeight="1" x14ac:dyDescent="0.25">
      <c r="B8" s="39"/>
      <c r="C8" s="39"/>
      <c r="D8" s="75"/>
      <c r="E8" s="75"/>
      <c r="F8" s="75"/>
      <c r="G8" s="75"/>
      <c r="H8" s="75"/>
      <c r="I8" s="75"/>
      <c r="J8" s="75"/>
      <c r="K8" s="75"/>
      <c r="L8" s="75"/>
      <c r="M8" s="75"/>
      <c r="N8" s="75"/>
      <c r="O8" s="75"/>
      <c r="P8" s="75"/>
      <c r="Q8" s="75"/>
      <c r="R8" s="75"/>
    </row>
    <row r="9" spans="2:18" ht="15" customHeight="1" x14ac:dyDescent="0.25">
      <c r="B9" s="36" t="s">
        <v>146</v>
      </c>
      <c r="C9" s="200">
        <f>1</f>
        <v>1</v>
      </c>
      <c r="D9" s="77">
        <f>'TMUS Inputs'!$D$6</f>
        <v>0.18819485708670403</v>
      </c>
      <c r="E9" s="77">
        <f>'TMUS Inputs'!$D$6</f>
        <v>0.18819485708670403</v>
      </c>
      <c r="F9" s="77">
        <f>'TMUS Inputs'!$D$6</f>
        <v>0.18819485708670403</v>
      </c>
      <c r="G9" s="77">
        <f>'TMUS Inputs'!$D$6</f>
        <v>0.18819485708670403</v>
      </c>
      <c r="H9" s="77">
        <f>'TMUS Inputs'!$D$6</f>
        <v>0.18819485708670403</v>
      </c>
      <c r="I9" s="77">
        <f>'TMUS Inputs'!$D$6</f>
        <v>0.18819485708670403</v>
      </c>
      <c r="J9" s="77">
        <f>'TMUS Inputs'!$D$6</f>
        <v>0.18819485708670403</v>
      </c>
      <c r="K9" s="77">
        <f>'TMUS Inputs'!$D$6</f>
        <v>0.18819485708670403</v>
      </c>
      <c r="L9" s="77">
        <f>'TMUS Inputs'!$D$6</f>
        <v>0.18819485708670403</v>
      </c>
      <c r="M9" s="77">
        <f>'TMUS Inputs'!$D$6</f>
        <v>0.18819485708670403</v>
      </c>
      <c r="N9" s="77">
        <f>'TMUS Inputs'!$D$6</f>
        <v>0.18819485708670403</v>
      </c>
      <c r="O9" s="77">
        <f>'TMUS Inputs'!$D$6</f>
        <v>0.18819485708670403</v>
      </c>
      <c r="P9" s="77">
        <f>'TMUS Inputs'!$D$6</f>
        <v>0.18819485708670403</v>
      </c>
      <c r="Q9" s="77">
        <f>'TMUS Inputs'!$D$6</f>
        <v>0.18819485708670403</v>
      </c>
      <c r="R9" s="77">
        <f>'TMUS Inputs'!$D$6</f>
        <v>0.18819485708670403</v>
      </c>
    </row>
    <row r="10" spans="2:18" ht="15" customHeight="1" x14ac:dyDescent="0.25">
      <c r="B10" s="36" t="s">
        <v>165</v>
      </c>
      <c r="C10" s="200">
        <f>C9+1</f>
        <v>2</v>
      </c>
      <c r="D10" s="77">
        <f>'TMUS Inputs'!$D$7</f>
        <v>1.892989139821619E-2</v>
      </c>
      <c r="E10" s="77">
        <f>'TMUS Inputs'!$D$7</f>
        <v>1.892989139821619E-2</v>
      </c>
      <c r="F10" s="77">
        <f>'TMUS Inputs'!$D$7</f>
        <v>1.892989139821619E-2</v>
      </c>
      <c r="G10" s="77">
        <f>'TMUS Inputs'!$D$7</f>
        <v>1.892989139821619E-2</v>
      </c>
      <c r="H10" s="77">
        <f>'TMUS Inputs'!$D$7</f>
        <v>1.892989139821619E-2</v>
      </c>
      <c r="I10" s="77">
        <f>'TMUS Inputs'!$D$7</f>
        <v>1.892989139821619E-2</v>
      </c>
      <c r="J10" s="77">
        <f>'TMUS Inputs'!$D$7</f>
        <v>1.892989139821619E-2</v>
      </c>
      <c r="K10" s="77">
        <f>'TMUS Inputs'!$D$7</f>
        <v>1.892989139821619E-2</v>
      </c>
      <c r="L10" s="77">
        <f>'TMUS Inputs'!$D$7</f>
        <v>1.892989139821619E-2</v>
      </c>
      <c r="M10" s="77">
        <f>'TMUS Inputs'!$D$7</f>
        <v>1.892989139821619E-2</v>
      </c>
      <c r="N10" s="77">
        <f>'TMUS Inputs'!$D$7</f>
        <v>1.892989139821619E-2</v>
      </c>
      <c r="O10" s="77">
        <f>'TMUS Inputs'!$D$7</f>
        <v>1.892989139821619E-2</v>
      </c>
      <c r="P10" s="77">
        <f>'TMUS Inputs'!$D$7</f>
        <v>1.892989139821619E-2</v>
      </c>
      <c r="Q10" s="77">
        <f>'TMUS Inputs'!$D$7</f>
        <v>1.892989139821619E-2</v>
      </c>
      <c r="R10" s="77">
        <f>'TMUS Inputs'!$D$7</f>
        <v>1.892989139821619E-2</v>
      </c>
    </row>
    <row r="11" spans="2:18" ht="6" customHeight="1" x14ac:dyDescent="0.25">
      <c r="B11" s="36"/>
      <c r="C11" s="200"/>
      <c r="D11" s="78"/>
      <c r="E11" s="78"/>
      <c r="F11" s="78"/>
      <c r="G11" s="78"/>
      <c r="H11" s="78"/>
      <c r="I11" s="78"/>
      <c r="J11" s="78"/>
      <c r="K11" s="78"/>
      <c r="L11" s="78"/>
      <c r="M11" s="78"/>
      <c r="N11" s="78"/>
      <c r="O11" s="78"/>
      <c r="P11" s="78"/>
      <c r="Q11" s="78"/>
      <c r="R11" s="78"/>
    </row>
    <row r="12" spans="2:18" ht="15" customHeight="1" x14ac:dyDescent="0.25">
      <c r="B12" s="36" t="s">
        <v>174</v>
      </c>
      <c r="C12" s="200">
        <f>C10+1</f>
        <v>3</v>
      </c>
      <c r="D12" s="79">
        <f>'TMUS Inputs'!$D$8</f>
        <v>72600000</v>
      </c>
      <c r="E12" s="78"/>
      <c r="F12" s="78"/>
      <c r="G12" s="78"/>
      <c r="H12" s="78"/>
      <c r="I12" s="78"/>
      <c r="J12" s="78"/>
      <c r="K12" s="78"/>
      <c r="L12" s="78"/>
      <c r="M12" s="78"/>
      <c r="N12" s="78"/>
      <c r="O12" s="78"/>
      <c r="P12" s="78"/>
      <c r="Q12" s="78"/>
      <c r="R12" s="78"/>
    </row>
    <row r="13" spans="2:18" ht="15" customHeight="1" x14ac:dyDescent="0.25">
      <c r="B13" s="36" t="s">
        <v>290</v>
      </c>
      <c r="C13" s="200">
        <f>C12+1</f>
        <v>4</v>
      </c>
      <c r="D13" s="187">
        <f>'TMUS Inputs'!$D$9</f>
        <v>258.75</v>
      </c>
      <c r="E13" s="187">
        <f>'TMUS Inputs'!$D$9</f>
        <v>258.75</v>
      </c>
      <c r="F13" s="187">
        <f>'TMUS Inputs'!$D$9</f>
        <v>258.75</v>
      </c>
      <c r="G13" s="187">
        <f>'TMUS Inputs'!$D$9</f>
        <v>258.75</v>
      </c>
      <c r="H13" s="187">
        <f>'TMUS Inputs'!$D$9</f>
        <v>258.75</v>
      </c>
      <c r="I13" s="187">
        <f>'TMUS Inputs'!$D$9</f>
        <v>258.75</v>
      </c>
      <c r="J13" s="187">
        <f>'TMUS Inputs'!$D$9</f>
        <v>258.75</v>
      </c>
      <c r="K13" s="187">
        <f>'TMUS Inputs'!$D$9</f>
        <v>258.75</v>
      </c>
      <c r="L13" s="187">
        <f>'TMUS Inputs'!$D$9</f>
        <v>258.75</v>
      </c>
      <c r="M13" s="187">
        <f>'TMUS Inputs'!$D$9</f>
        <v>258.75</v>
      </c>
      <c r="N13" s="187">
        <f>'TMUS Inputs'!$D$9</f>
        <v>258.75</v>
      </c>
      <c r="O13" s="187">
        <f>'TMUS Inputs'!$D$9</f>
        <v>258.75</v>
      </c>
      <c r="P13" s="187">
        <f>'TMUS Inputs'!$D$9</f>
        <v>258.75</v>
      </c>
      <c r="Q13" s="187">
        <f>'TMUS Inputs'!$D$9</f>
        <v>258.75</v>
      </c>
      <c r="R13" s="187">
        <f>'TMUS Inputs'!$D$9</f>
        <v>258.75</v>
      </c>
    </row>
    <row r="14" spans="2:18" ht="15" customHeight="1" x14ac:dyDescent="0.25">
      <c r="B14" s="36" t="s">
        <v>282</v>
      </c>
      <c r="C14" s="200">
        <f t="shared" ref="C14:C15" si="1">C13+1</f>
        <v>5</v>
      </c>
      <c r="D14" s="187">
        <f>'TMUS Inputs'!$D$10</f>
        <v>78.939393939393938</v>
      </c>
      <c r="E14" s="187">
        <f>'TMUS Inputs'!$D$10</f>
        <v>78.939393939393938</v>
      </c>
      <c r="F14" s="187">
        <f>'TMUS Inputs'!$D$10</f>
        <v>78.939393939393938</v>
      </c>
      <c r="G14" s="187">
        <f>'TMUS Inputs'!$D$10</f>
        <v>78.939393939393938</v>
      </c>
      <c r="H14" s="187">
        <f>'TMUS Inputs'!$D$10</f>
        <v>78.939393939393938</v>
      </c>
      <c r="I14" s="187">
        <f>'TMUS Inputs'!$D$10</f>
        <v>78.939393939393938</v>
      </c>
      <c r="J14" s="187">
        <f>'TMUS Inputs'!$D$10</f>
        <v>78.939393939393938</v>
      </c>
      <c r="K14" s="187">
        <f>'TMUS Inputs'!$D$10</f>
        <v>78.939393939393938</v>
      </c>
      <c r="L14" s="187">
        <f>'TMUS Inputs'!$D$10</f>
        <v>78.939393939393938</v>
      </c>
      <c r="M14" s="187">
        <f>'TMUS Inputs'!$D$10</f>
        <v>78.939393939393938</v>
      </c>
      <c r="N14" s="187">
        <f>'TMUS Inputs'!$D$10</f>
        <v>78.939393939393938</v>
      </c>
      <c r="O14" s="187">
        <f>'TMUS Inputs'!$D$10</f>
        <v>78.939393939393938</v>
      </c>
      <c r="P14" s="187">
        <f>'TMUS Inputs'!$D$10</f>
        <v>78.939393939393938</v>
      </c>
      <c r="Q14" s="187">
        <f>'TMUS Inputs'!$D$10</f>
        <v>78.939393939393938</v>
      </c>
      <c r="R14" s="187">
        <f>'TMUS Inputs'!$D$10</f>
        <v>78.939393939393938</v>
      </c>
    </row>
    <row r="15" spans="2:18" ht="15" customHeight="1" x14ac:dyDescent="0.25">
      <c r="B15" s="36" t="s">
        <v>299</v>
      </c>
      <c r="C15" s="200">
        <f t="shared" si="1"/>
        <v>6</v>
      </c>
      <c r="D15" s="187">
        <f>'TMUS Inputs'!$D$11</f>
        <v>83.501928374655648</v>
      </c>
      <c r="E15" s="187">
        <f>'TMUS Inputs'!$D$11</f>
        <v>83.501928374655648</v>
      </c>
      <c r="F15" s="187">
        <f>'TMUS Inputs'!$D$11</f>
        <v>83.501928374655648</v>
      </c>
      <c r="G15" s="187">
        <f>'TMUS Inputs'!$D$11</f>
        <v>83.501928374655648</v>
      </c>
      <c r="H15" s="187">
        <f>'TMUS Inputs'!$D$11</f>
        <v>83.501928374655648</v>
      </c>
      <c r="I15" s="187">
        <f>'TMUS Inputs'!$D$11</f>
        <v>83.501928374655648</v>
      </c>
      <c r="J15" s="187">
        <f>'TMUS Inputs'!$D$11</f>
        <v>83.501928374655648</v>
      </c>
      <c r="K15" s="187">
        <f>'TMUS Inputs'!$D$11</f>
        <v>83.501928374655648</v>
      </c>
      <c r="L15" s="187">
        <f>'TMUS Inputs'!$D$11</f>
        <v>83.501928374655648</v>
      </c>
      <c r="M15" s="187">
        <f>'TMUS Inputs'!$D$11</f>
        <v>83.501928374655648</v>
      </c>
      <c r="N15" s="187">
        <f>'TMUS Inputs'!$D$11</f>
        <v>83.501928374655648</v>
      </c>
      <c r="O15" s="187">
        <f>'TMUS Inputs'!$D$11</f>
        <v>83.501928374655648</v>
      </c>
      <c r="P15" s="187">
        <f>'TMUS Inputs'!$D$11</f>
        <v>83.501928374655648</v>
      </c>
      <c r="Q15" s="187">
        <f>'TMUS Inputs'!$D$11</f>
        <v>83.501928374655648</v>
      </c>
      <c r="R15" s="187">
        <f>'TMUS Inputs'!$D$11</f>
        <v>83.501928374655648</v>
      </c>
    </row>
    <row r="16" spans="2:18" ht="6" customHeight="1" collapsed="1" x14ac:dyDescent="0.25">
      <c r="B16" s="39"/>
      <c r="C16" s="204"/>
      <c r="D16" s="75"/>
      <c r="E16" s="75"/>
      <c r="F16" s="75"/>
      <c r="G16" s="75"/>
      <c r="H16" s="75"/>
      <c r="I16" s="75"/>
      <c r="J16" s="75"/>
      <c r="K16" s="75"/>
      <c r="L16" s="75"/>
      <c r="M16" s="75"/>
      <c r="N16" s="75"/>
      <c r="O16" s="75"/>
      <c r="P16" s="75"/>
      <c r="Q16" s="75"/>
      <c r="R16" s="75"/>
    </row>
    <row r="17" spans="2:18" ht="15" customHeight="1" x14ac:dyDescent="0.25">
      <c r="B17" s="39" t="s">
        <v>283</v>
      </c>
      <c r="C17" s="201">
        <f>C15+1</f>
        <v>7</v>
      </c>
      <c r="D17" s="81">
        <v>0</v>
      </c>
      <c r="E17" s="81">
        <f>D20</f>
        <v>1000000</v>
      </c>
      <c r="F17" s="81">
        <f t="shared" ref="F17:R17" si="2">E20</f>
        <v>1000000</v>
      </c>
      <c r="G17" s="81">
        <f t="shared" si="2"/>
        <v>1000000</v>
      </c>
      <c r="H17" s="81">
        <f t="shared" si="2"/>
        <v>1000000</v>
      </c>
      <c r="I17" s="81">
        <f t="shared" si="2"/>
        <v>1000000</v>
      </c>
      <c r="J17" s="81">
        <f t="shared" si="2"/>
        <v>1000000</v>
      </c>
      <c r="K17" s="81">
        <f t="shared" si="2"/>
        <v>1000000</v>
      </c>
      <c r="L17" s="81">
        <f t="shared" si="2"/>
        <v>1000000</v>
      </c>
      <c r="M17" s="81">
        <f t="shared" si="2"/>
        <v>1000000</v>
      </c>
      <c r="N17" s="81">
        <f t="shared" si="2"/>
        <v>1000000</v>
      </c>
      <c r="O17" s="81">
        <f t="shared" si="2"/>
        <v>1000000</v>
      </c>
      <c r="P17" s="81">
        <f t="shared" si="2"/>
        <v>1000000</v>
      </c>
      <c r="Q17" s="81">
        <f t="shared" si="2"/>
        <v>1000000</v>
      </c>
      <c r="R17" s="81">
        <f t="shared" si="2"/>
        <v>1000000</v>
      </c>
    </row>
    <row r="18" spans="2:18" ht="15" customHeight="1" x14ac:dyDescent="0.25">
      <c r="B18" s="36" t="s">
        <v>175</v>
      </c>
      <c r="C18" s="200">
        <f>C17+1</f>
        <v>8</v>
      </c>
      <c r="D18" s="79">
        <v>0</v>
      </c>
      <c r="E18" s="79">
        <f t="shared" ref="E18:R18" si="3">-$E$9*D$20</f>
        <v>-188194.85708670403</v>
      </c>
      <c r="F18" s="79">
        <f t="shared" si="3"/>
        <v>-188194.85708670403</v>
      </c>
      <c r="G18" s="79">
        <f t="shared" si="3"/>
        <v>-188194.85708670403</v>
      </c>
      <c r="H18" s="79">
        <f t="shared" si="3"/>
        <v>-188194.85708670403</v>
      </c>
      <c r="I18" s="79">
        <f t="shared" si="3"/>
        <v>-188194.85708670403</v>
      </c>
      <c r="J18" s="79">
        <f t="shared" si="3"/>
        <v>-188194.85708670403</v>
      </c>
      <c r="K18" s="79">
        <f t="shared" si="3"/>
        <v>-188194.85708670403</v>
      </c>
      <c r="L18" s="79">
        <f t="shared" si="3"/>
        <v>-188194.85708670403</v>
      </c>
      <c r="M18" s="79">
        <f t="shared" si="3"/>
        <v>-188194.85708670403</v>
      </c>
      <c r="N18" s="79">
        <f t="shared" si="3"/>
        <v>-188194.85708670403</v>
      </c>
      <c r="O18" s="79">
        <f t="shared" si="3"/>
        <v>-188194.85708670403</v>
      </c>
      <c r="P18" s="79">
        <f t="shared" si="3"/>
        <v>-188194.85708670403</v>
      </c>
      <c r="Q18" s="79">
        <f t="shared" si="3"/>
        <v>-188194.85708670403</v>
      </c>
      <c r="R18" s="79">
        <f t="shared" si="3"/>
        <v>-188194.85708670403</v>
      </c>
    </row>
    <row r="19" spans="2:18" ht="15" customHeight="1" x14ac:dyDescent="0.25">
      <c r="B19" s="36" t="s">
        <v>118</v>
      </c>
      <c r="C19" s="200">
        <f t="shared" ref="C19:C20" si="4">C18+1</f>
        <v>9</v>
      </c>
      <c r="D19" s="79">
        <f>H2</f>
        <v>1000000</v>
      </c>
      <c r="E19" s="79">
        <f t="shared" ref="E19:R19" si="5">E9*$D$19</f>
        <v>188194.85708670403</v>
      </c>
      <c r="F19" s="79">
        <f t="shared" si="5"/>
        <v>188194.85708670403</v>
      </c>
      <c r="G19" s="79">
        <f t="shared" si="5"/>
        <v>188194.85708670403</v>
      </c>
      <c r="H19" s="79">
        <f t="shared" si="5"/>
        <v>188194.85708670403</v>
      </c>
      <c r="I19" s="79">
        <f t="shared" si="5"/>
        <v>188194.85708670403</v>
      </c>
      <c r="J19" s="79">
        <f t="shared" si="5"/>
        <v>188194.85708670403</v>
      </c>
      <c r="K19" s="79">
        <f t="shared" si="5"/>
        <v>188194.85708670403</v>
      </c>
      <c r="L19" s="79">
        <f t="shared" si="5"/>
        <v>188194.85708670403</v>
      </c>
      <c r="M19" s="79">
        <f t="shared" si="5"/>
        <v>188194.85708670403</v>
      </c>
      <c r="N19" s="79">
        <f t="shared" si="5"/>
        <v>188194.85708670403</v>
      </c>
      <c r="O19" s="79">
        <f t="shared" si="5"/>
        <v>188194.85708670403</v>
      </c>
      <c r="P19" s="79">
        <f t="shared" si="5"/>
        <v>188194.85708670403</v>
      </c>
      <c r="Q19" s="79">
        <f t="shared" si="5"/>
        <v>188194.85708670403</v>
      </c>
      <c r="R19" s="79">
        <f t="shared" si="5"/>
        <v>188194.85708670403</v>
      </c>
    </row>
    <row r="20" spans="2:18" ht="15" customHeight="1" x14ac:dyDescent="0.25">
      <c r="B20" s="36" t="s">
        <v>284</v>
      </c>
      <c r="C20" s="200">
        <f t="shared" si="4"/>
        <v>10</v>
      </c>
      <c r="D20" s="79">
        <f>SUM(D17:D19)</f>
        <v>1000000</v>
      </c>
      <c r="E20" s="79">
        <f t="shared" ref="E20:R20" si="6">SUM(E17:E19)</f>
        <v>1000000</v>
      </c>
      <c r="F20" s="79">
        <f t="shared" si="6"/>
        <v>1000000</v>
      </c>
      <c r="G20" s="79">
        <f t="shared" si="6"/>
        <v>1000000</v>
      </c>
      <c r="H20" s="79">
        <f t="shared" si="6"/>
        <v>1000000</v>
      </c>
      <c r="I20" s="79">
        <f t="shared" si="6"/>
        <v>1000000</v>
      </c>
      <c r="J20" s="79">
        <f t="shared" si="6"/>
        <v>1000000</v>
      </c>
      <c r="K20" s="79">
        <f t="shared" si="6"/>
        <v>1000000</v>
      </c>
      <c r="L20" s="79">
        <f t="shared" si="6"/>
        <v>1000000</v>
      </c>
      <c r="M20" s="79">
        <f t="shared" si="6"/>
        <v>1000000</v>
      </c>
      <c r="N20" s="79">
        <f t="shared" si="6"/>
        <v>1000000</v>
      </c>
      <c r="O20" s="79">
        <f t="shared" si="6"/>
        <v>1000000</v>
      </c>
      <c r="P20" s="79">
        <f t="shared" si="6"/>
        <v>1000000</v>
      </c>
      <c r="Q20" s="79">
        <f t="shared" si="6"/>
        <v>1000000</v>
      </c>
      <c r="R20" s="79">
        <f t="shared" si="6"/>
        <v>1000000</v>
      </c>
    </row>
    <row r="21" spans="2:18" ht="6" customHeight="1" x14ac:dyDescent="0.25">
      <c r="B21" s="36"/>
      <c r="C21" s="200"/>
      <c r="D21" s="79"/>
      <c r="E21" s="79"/>
      <c r="F21" s="79"/>
      <c r="G21" s="79"/>
      <c r="H21" s="79"/>
      <c r="I21" s="79"/>
      <c r="J21" s="79"/>
      <c r="K21" s="79"/>
      <c r="L21" s="79"/>
      <c r="M21" s="79"/>
      <c r="N21" s="79"/>
      <c r="O21" s="79"/>
      <c r="P21" s="79"/>
      <c r="Q21" s="79"/>
      <c r="R21" s="79"/>
    </row>
    <row r="22" spans="2:18" ht="15" customHeight="1" x14ac:dyDescent="0.25">
      <c r="B22" s="36" t="s">
        <v>23</v>
      </c>
      <c r="C22" s="200">
        <f>C20+1</f>
        <v>11</v>
      </c>
      <c r="D22" s="188">
        <f>'TMUS Inputs'!$D$12</f>
        <v>58219159.389508367</v>
      </c>
      <c r="E22" s="188">
        <v>0</v>
      </c>
      <c r="F22" s="188">
        <v>0</v>
      </c>
      <c r="G22" s="188">
        <v>0</v>
      </c>
      <c r="H22" s="188">
        <v>0</v>
      </c>
      <c r="I22" s="188">
        <f>'TMUS Inputs'!$D$12</f>
        <v>58219159.389508367</v>
      </c>
      <c r="J22" s="188">
        <v>0</v>
      </c>
      <c r="K22" s="188">
        <v>0</v>
      </c>
      <c r="L22" s="188">
        <v>0</v>
      </c>
      <c r="M22" s="188">
        <v>0</v>
      </c>
      <c r="N22" s="188">
        <f>'TMUS Inputs'!$D$12</f>
        <v>58219159.389508367</v>
      </c>
      <c r="O22" s="188">
        <v>0</v>
      </c>
      <c r="P22" s="188">
        <v>0</v>
      </c>
      <c r="Q22" s="188">
        <v>0</v>
      </c>
      <c r="R22" s="188">
        <v>0</v>
      </c>
    </row>
    <row r="23" spans="2:18" ht="15" customHeight="1" x14ac:dyDescent="0.25">
      <c r="B23" s="36" t="s">
        <v>291</v>
      </c>
      <c r="C23" s="200">
        <f>C22+1</f>
        <v>12</v>
      </c>
      <c r="D23" s="188">
        <f t="shared" ref="D23:R23" si="7">D19*D13</f>
        <v>258750000</v>
      </c>
      <c r="E23" s="188">
        <f t="shared" si="7"/>
        <v>48695419.271184668</v>
      </c>
      <c r="F23" s="188">
        <f t="shared" si="7"/>
        <v>48695419.271184668</v>
      </c>
      <c r="G23" s="188">
        <f t="shared" si="7"/>
        <v>48695419.271184668</v>
      </c>
      <c r="H23" s="188">
        <f t="shared" si="7"/>
        <v>48695419.271184668</v>
      </c>
      <c r="I23" s="188">
        <f t="shared" si="7"/>
        <v>48695419.271184668</v>
      </c>
      <c r="J23" s="188">
        <f t="shared" si="7"/>
        <v>48695419.271184668</v>
      </c>
      <c r="K23" s="188">
        <f t="shared" si="7"/>
        <v>48695419.271184668</v>
      </c>
      <c r="L23" s="188">
        <f t="shared" si="7"/>
        <v>48695419.271184668</v>
      </c>
      <c r="M23" s="188">
        <f t="shared" si="7"/>
        <v>48695419.271184668</v>
      </c>
      <c r="N23" s="188">
        <f t="shared" si="7"/>
        <v>48695419.271184668</v>
      </c>
      <c r="O23" s="188">
        <f t="shared" si="7"/>
        <v>48695419.271184668</v>
      </c>
      <c r="P23" s="188">
        <f t="shared" si="7"/>
        <v>48695419.271184668</v>
      </c>
      <c r="Q23" s="188">
        <f t="shared" si="7"/>
        <v>48695419.271184668</v>
      </c>
      <c r="R23" s="188">
        <f t="shared" si="7"/>
        <v>48695419.271184668</v>
      </c>
    </row>
    <row r="24" spans="2:18" ht="15" customHeight="1" x14ac:dyDescent="0.25">
      <c r="B24" s="36" t="s">
        <v>116</v>
      </c>
      <c r="C24" s="200">
        <f t="shared" ref="C24:C25" si="8">C23+1</f>
        <v>13</v>
      </c>
      <c r="D24" s="188">
        <v>0</v>
      </c>
      <c r="E24" s="188">
        <f t="shared" ref="E24:R24" si="9">E14*$D$20</f>
        <v>78939393.939393938</v>
      </c>
      <c r="F24" s="188">
        <f t="shared" si="9"/>
        <v>78939393.939393938</v>
      </c>
      <c r="G24" s="188">
        <f t="shared" si="9"/>
        <v>78939393.939393938</v>
      </c>
      <c r="H24" s="188">
        <f t="shared" si="9"/>
        <v>78939393.939393938</v>
      </c>
      <c r="I24" s="188">
        <f t="shared" si="9"/>
        <v>78939393.939393938</v>
      </c>
      <c r="J24" s="188">
        <f t="shared" si="9"/>
        <v>78939393.939393938</v>
      </c>
      <c r="K24" s="188">
        <f t="shared" si="9"/>
        <v>78939393.939393938</v>
      </c>
      <c r="L24" s="188">
        <f t="shared" si="9"/>
        <v>78939393.939393938</v>
      </c>
      <c r="M24" s="188">
        <f t="shared" si="9"/>
        <v>78939393.939393938</v>
      </c>
      <c r="N24" s="188">
        <f t="shared" si="9"/>
        <v>78939393.939393938</v>
      </c>
      <c r="O24" s="188">
        <f t="shared" si="9"/>
        <v>78939393.939393938</v>
      </c>
      <c r="P24" s="188">
        <f t="shared" si="9"/>
        <v>78939393.939393938</v>
      </c>
      <c r="Q24" s="188">
        <f t="shared" si="9"/>
        <v>78939393.939393938</v>
      </c>
      <c r="R24" s="188">
        <f t="shared" si="9"/>
        <v>78939393.939393938</v>
      </c>
    </row>
    <row r="25" spans="2:18" ht="15" customHeight="1" x14ac:dyDescent="0.25">
      <c r="B25" s="36" t="s">
        <v>117</v>
      </c>
      <c r="C25" s="200">
        <f t="shared" si="8"/>
        <v>14</v>
      </c>
      <c r="D25" s="188">
        <v>0</v>
      </c>
      <c r="E25" s="188">
        <f t="shared" ref="E25:R25" si="10">E15*E$20</f>
        <v>83501928.374655649</v>
      </c>
      <c r="F25" s="188">
        <f t="shared" si="10"/>
        <v>83501928.374655649</v>
      </c>
      <c r="G25" s="188">
        <f t="shared" si="10"/>
        <v>83501928.374655649</v>
      </c>
      <c r="H25" s="188">
        <f t="shared" si="10"/>
        <v>83501928.374655649</v>
      </c>
      <c r="I25" s="188">
        <f t="shared" si="10"/>
        <v>83501928.374655649</v>
      </c>
      <c r="J25" s="188">
        <f t="shared" si="10"/>
        <v>83501928.374655649</v>
      </c>
      <c r="K25" s="188">
        <f t="shared" si="10"/>
        <v>83501928.374655649</v>
      </c>
      <c r="L25" s="188">
        <f t="shared" si="10"/>
        <v>83501928.374655649</v>
      </c>
      <c r="M25" s="188">
        <f t="shared" si="10"/>
        <v>83501928.374655649</v>
      </c>
      <c r="N25" s="188">
        <f t="shared" si="10"/>
        <v>83501928.374655649</v>
      </c>
      <c r="O25" s="188">
        <f t="shared" si="10"/>
        <v>83501928.374655649</v>
      </c>
      <c r="P25" s="188">
        <f t="shared" si="10"/>
        <v>83501928.374655649</v>
      </c>
      <c r="Q25" s="188">
        <f t="shared" si="10"/>
        <v>83501928.374655649</v>
      </c>
      <c r="R25" s="188">
        <f t="shared" si="10"/>
        <v>83501928.374655649</v>
      </c>
    </row>
    <row r="26" spans="2:18" ht="6" customHeight="1" x14ac:dyDescent="0.25">
      <c r="B26" s="36"/>
      <c r="C26" s="200"/>
      <c r="D26" s="79"/>
      <c r="E26" s="79"/>
      <c r="F26" s="79"/>
      <c r="G26" s="79"/>
      <c r="H26" s="79"/>
      <c r="I26" s="79"/>
      <c r="J26" s="79"/>
      <c r="K26" s="79"/>
      <c r="L26" s="79"/>
      <c r="M26" s="79"/>
      <c r="N26" s="79"/>
      <c r="O26" s="79"/>
      <c r="P26" s="79"/>
      <c r="Q26" s="79"/>
      <c r="R26" s="79"/>
    </row>
    <row r="27" spans="2:18" ht="15" customHeight="1" x14ac:dyDescent="0.25">
      <c r="B27" s="36" t="s">
        <v>161</v>
      </c>
      <c r="C27" s="200">
        <f>C25+1</f>
        <v>15</v>
      </c>
      <c r="D27" s="187">
        <f>SUM(D22:D25)</f>
        <v>316969159.38950837</v>
      </c>
      <c r="E27" s="187">
        <f t="shared" ref="E27:R27" si="11">SUM(E22:E25)</f>
        <v>211136741.58523425</v>
      </c>
      <c r="F27" s="187">
        <f t="shared" si="11"/>
        <v>211136741.58523425</v>
      </c>
      <c r="G27" s="187">
        <f t="shared" si="11"/>
        <v>211136741.58523425</v>
      </c>
      <c r="H27" s="187">
        <f t="shared" si="11"/>
        <v>211136741.58523425</v>
      </c>
      <c r="I27" s="187">
        <f t="shared" si="11"/>
        <v>269355900.97474265</v>
      </c>
      <c r="J27" s="187">
        <f t="shared" si="11"/>
        <v>211136741.58523425</v>
      </c>
      <c r="K27" s="187">
        <f t="shared" si="11"/>
        <v>211136741.58523425</v>
      </c>
      <c r="L27" s="187">
        <f t="shared" si="11"/>
        <v>211136741.58523425</v>
      </c>
      <c r="M27" s="187">
        <f t="shared" si="11"/>
        <v>211136741.58523425</v>
      </c>
      <c r="N27" s="187">
        <f t="shared" si="11"/>
        <v>269355900.97474265</v>
      </c>
      <c r="O27" s="187">
        <f t="shared" si="11"/>
        <v>211136741.58523425</v>
      </c>
      <c r="P27" s="187">
        <f t="shared" si="11"/>
        <v>211136741.58523425</v>
      </c>
      <c r="Q27" s="187">
        <f t="shared" si="11"/>
        <v>211136741.58523425</v>
      </c>
      <c r="R27" s="187">
        <f t="shared" si="11"/>
        <v>211136741.58523425</v>
      </c>
    </row>
    <row r="28" spans="2:18" ht="6" customHeight="1" x14ac:dyDescent="0.25">
      <c r="B28" s="36"/>
      <c r="C28" s="200"/>
      <c r="D28" s="78"/>
      <c r="E28" s="78"/>
      <c r="F28" s="78"/>
      <c r="G28" s="78"/>
      <c r="H28" s="78"/>
      <c r="I28" s="78"/>
      <c r="J28" s="78"/>
      <c r="K28" s="78"/>
      <c r="L28" s="78"/>
      <c r="M28" s="78"/>
      <c r="N28" s="78"/>
      <c r="O28" s="78"/>
      <c r="P28" s="78"/>
      <c r="Q28" s="78"/>
      <c r="R28" s="78"/>
    </row>
    <row r="29" spans="2:18" ht="15" customHeight="1" x14ac:dyDescent="0.25">
      <c r="B29" s="36" t="s">
        <v>285</v>
      </c>
      <c r="C29" s="200">
        <f>C27+1</f>
        <v>16</v>
      </c>
      <c r="D29" s="189">
        <f t="shared" ref="D29:R29" si="12">D27/$D$20</f>
        <v>316.96915938950838</v>
      </c>
      <c r="E29" s="189">
        <f t="shared" si="12"/>
        <v>211.13674158523426</v>
      </c>
      <c r="F29" s="189">
        <f t="shared" si="12"/>
        <v>211.13674158523426</v>
      </c>
      <c r="G29" s="189">
        <f t="shared" si="12"/>
        <v>211.13674158523426</v>
      </c>
      <c r="H29" s="189">
        <f t="shared" si="12"/>
        <v>211.13674158523426</v>
      </c>
      <c r="I29" s="189">
        <f t="shared" si="12"/>
        <v>269.35590097474267</v>
      </c>
      <c r="J29" s="189">
        <f t="shared" si="12"/>
        <v>211.13674158523426</v>
      </c>
      <c r="K29" s="189">
        <f t="shared" si="12"/>
        <v>211.13674158523426</v>
      </c>
      <c r="L29" s="189">
        <f t="shared" si="12"/>
        <v>211.13674158523426</v>
      </c>
      <c r="M29" s="189">
        <f t="shared" si="12"/>
        <v>211.13674158523426</v>
      </c>
      <c r="N29" s="189">
        <f t="shared" si="12"/>
        <v>269.35590097474267</v>
      </c>
      <c r="O29" s="189">
        <f t="shared" si="12"/>
        <v>211.13674158523426</v>
      </c>
      <c r="P29" s="189">
        <f t="shared" si="12"/>
        <v>211.13674158523426</v>
      </c>
      <c r="Q29" s="189">
        <f t="shared" si="12"/>
        <v>211.13674158523426</v>
      </c>
      <c r="R29" s="189">
        <f t="shared" si="12"/>
        <v>211.13674158523426</v>
      </c>
    </row>
    <row r="30" spans="2:18" ht="15" customHeight="1" x14ac:dyDescent="0.25">
      <c r="B30" s="36" t="s">
        <v>176</v>
      </c>
      <c r="C30" s="200">
        <f>C29+1</f>
        <v>17</v>
      </c>
      <c r="D30" s="77">
        <f>'TMUS Inputs'!$D$13</f>
        <v>5.8445749999999998E-2</v>
      </c>
      <c r="E30" s="77">
        <f>'TMUS Inputs'!$D$13</f>
        <v>5.8445749999999998E-2</v>
      </c>
      <c r="F30" s="77">
        <f>'TMUS Inputs'!$D$13</f>
        <v>5.8445749999999998E-2</v>
      </c>
      <c r="G30" s="77">
        <f>'TMUS Inputs'!$D$13</f>
        <v>5.8445749999999998E-2</v>
      </c>
      <c r="H30" s="77">
        <f>'TMUS Inputs'!$D$13</f>
        <v>5.8445749999999998E-2</v>
      </c>
      <c r="I30" s="77">
        <f>'TMUS Inputs'!$D$13</f>
        <v>5.8445749999999998E-2</v>
      </c>
      <c r="J30" s="77">
        <f>'TMUS Inputs'!$D$13</f>
        <v>5.8445749999999998E-2</v>
      </c>
      <c r="K30" s="77">
        <f>'TMUS Inputs'!$D$13</f>
        <v>5.8445749999999998E-2</v>
      </c>
      <c r="L30" s="77">
        <f>'TMUS Inputs'!$D$13</f>
        <v>5.8445749999999998E-2</v>
      </c>
      <c r="M30" s="77">
        <f>'TMUS Inputs'!$D$13</f>
        <v>5.8445749999999998E-2</v>
      </c>
      <c r="N30" s="77">
        <f>'TMUS Inputs'!$D$13</f>
        <v>5.8445749999999998E-2</v>
      </c>
      <c r="O30" s="77">
        <f>'TMUS Inputs'!$D$13</f>
        <v>5.8445749999999998E-2</v>
      </c>
      <c r="P30" s="77">
        <f>'TMUS Inputs'!$D$13</f>
        <v>5.8445749999999998E-2</v>
      </c>
      <c r="Q30" s="77">
        <f>'TMUS Inputs'!$D$13</f>
        <v>5.8445749999999998E-2</v>
      </c>
      <c r="R30" s="77">
        <f>'TMUS Inputs'!$D$13</f>
        <v>5.8445749999999998E-2</v>
      </c>
    </row>
    <row r="31" spans="2:18" ht="15" customHeight="1" x14ac:dyDescent="0.25">
      <c r="B31" s="36" t="s">
        <v>286</v>
      </c>
      <c r="C31" s="200">
        <f t="shared" ref="C31:C33" si="13">C30+1</f>
        <v>18</v>
      </c>
      <c r="D31" s="77">
        <f>'TMUS Inputs'!$D$14</f>
        <v>3.8781724763770287E-2</v>
      </c>
      <c r="E31" s="77">
        <f>'TMUS Inputs'!$D$14</f>
        <v>3.8781724763770287E-2</v>
      </c>
      <c r="F31" s="77">
        <f>'TMUS Inputs'!$D$14</f>
        <v>3.8781724763770287E-2</v>
      </c>
      <c r="G31" s="77">
        <f>'TMUS Inputs'!$D$14</f>
        <v>3.8781724763770287E-2</v>
      </c>
      <c r="H31" s="77">
        <f>'TMUS Inputs'!$D$14</f>
        <v>3.8781724763770287E-2</v>
      </c>
      <c r="I31" s="77">
        <f>'TMUS Inputs'!$D$14</f>
        <v>3.8781724763770287E-2</v>
      </c>
      <c r="J31" s="77">
        <f>'TMUS Inputs'!$D$14</f>
        <v>3.8781724763770287E-2</v>
      </c>
      <c r="K31" s="77">
        <f>'TMUS Inputs'!$D$14</f>
        <v>3.8781724763770287E-2</v>
      </c>
      <c r="L31" s="77">
        <f>'TMUS Inputs'!$D$14</f>
        <v>3.8781724763770287E-2</v>
      </c>
      <c r="M31" s="77">
        <f>'TMUS Inputs'!$D$14</f>
        <v>3.8781724763770287E-2</v>
      </c>
      <c r="N31" s="77">
        <f>'TMUS Inputs'!$D$14</f>
        <v>3.8781724763770287E-2</v>
      </c>
      <c r="O31" s="77">
        <f>'TMUS Inputs'!$D$14</f>
        <v>3.8781724763770287E-2</v>
      </c>
      <c r="P31" s="77">
        <f>'TMUS Inputs'!$D$14</f>
        <v>3.8781724763770287E-2</v>
      </c>
      <c r="Q31" s="77">
        <f>'TMUS Inputs'!$D$14</f>
        <v>3.8781724763770287E-2</v>
      </c>
      <c r="R31" s="77">
        <f>'TMUS Inputs'!$D$14</f>
        <v>3.8781724763770287E-2</v>
      </c>
    </row>
    <row r="32" spans="2:18" ht="15" customHeight="1" x14ac:dyDescent="0.25">
      <c r="B32" s="36" t="s">
        <v>162</v>
      </c>
      <c r="C32" s="200">
        <f t="shared" si="13"/>
        <v>19</v>
      </c>
      <c r="D32" s="78">
        <f t="shared" ref="D32:R32" si="14">(1/(1+(D$31)))^((D$7-$D$7)-$E$1)</f>
        <v>1.0192064191142884</v>
      </c>
      <c r="E32" s="78">
        <f t="shared" si="14"/>
        <v>0.98115551594447459</v>
      </c>
      <c r="F32" s="78">
        <f t="shared" si="14"/>
        <v>0.94452519962035286</v>
      </c>
      <c r="G32" s="78">
        <f t="shared" si="14"/>
        <v>0.90926243416069685</v>
      </c>
      <c r="H32" s="78">
        <f t="shared" si="14"/>
        <v>0.87531616362183551</v>
      </c>
      <c r="I32" s="78">
        <f t="shared" si="14"/>
        <v>0.84263723817522052</v>
      </c>
      <c r="J32" s="78">
        <f t="shared" si="14"/>
        <v>0.81117834294480384</v>
      </c>
      <c r="K32" s="78">
        <f t="shared" si="14"/>
        <v>0.78089392950118963</v>
      </c>
      <c r="L32" s="78">
        <f t="shared" si="14"/>
        <v>0.75174014991337368</v>
      </c>
      <c r="M32" s="78">
        <f t="shared" si="14"/>
        <v>0.72367479326258566</v>
      </c>
      <c r="N32" s="78">
        <f t="shared" si="14"/>
        <v>0.69665722452631407</v>
      </c>
      <c r="O32" s="78">
        <f t="shared" si="14"/>
        <v>0.67064832574402578</v>
      </c>
      <c r="P32" s="78">
        <f t="shared" si="14"/>
        <v>0.64561043937939722</v>
      </c>
      <c r="Q32" s="78">
        <f t="shared" si="14"/>
        <v>0.62150731379704982</v>
      </c>
      <c r="R32" s="78">
        <f t="shared" si="14"/>
        <v>0.5983040507748506</v>
      </c>
    </row>
    <row r="33" spans="1:48" s="168" customFormat="1" ht="15" customHeight="1" x14ac:dyDescent="0.25">
      <c r="A33" s="190"/>
      <c r="B33" s="38" t="s">
        <v>163</v>
      </c>
      <c r="C33" s="203">
        <f t="shared" si="13"/>
        <v>20</v>
      </c>
      <c r="D33" s="193">
        <f>D$29*D$32</f>
        <v>323.057001911047</v>
      </c>
      <c r="E33" s="193">
        <f>E$29*E$32</f>
        <v>207.15797862489572</v>
      </c>
      <c r="F33" s="193">
        <f t="shared" ref="F33:R33" si="15">F$29*F$32</f>
        <v>199.42397299298426</v>
      </c>
      <c r="G33" s="193">
        <f t="shared" si="15"/>
        <v>191.97870759454813</v>
      </c>
      <c r="H33" s="193">
        <f t="shared" si="15"/>
        <v>184.8114026440021</v>
      </c>
      <c r="I33" s="193">
        <f t="shared" si="15"/>
        <v>226.96931248355534</v>
      </c>
      <c r="J33" s="193">
        <f t="shared" si="15"/>
        <v>171.26955217387558</v>
      </c>
      <c r="K33" s="193">
        <f t="shared" si="15"/>
        <v>164.87539979857081</v>
      </c>
      <c r="L33" s="193">
        <f t="shared" si="15"/>
        <v>158.71996577150523</v>
      </c>
      <c r="M33" s="193">
        <f t="shared" si="15"/>
        <v>152.79433781683036</v>
      </c>
      <c r="N33" s="193">
        <f t="shared" si="15"/>
        <v>187.64873438284891</v>
      </c>
      <c r="O33" s="193">
        <f t="shared" si="15"/>
        <v>141.59850224718639</v>
      </c>
      <c r="P33" s="193">
        <f t="shared" si="15"/>
        <v>136.31208450397733</v>
      </c>
      <c r="Q33" s="193">
        <f t="shared" si="15"/>
        <v>131.2230291065008</v>
      </c>
      <c r="R33" s="193">
        <f t="shared" si="15"/>
        <v>126.32396775784851</v>
      </c>
    </row>
    <row r="34" spans="1:48" s="168" customFormat="1" ht="6" customHeight="1" x14ac:dyDescent="0.25">
      <c r="A34" s="190"/>
      <c r="B34" s="39"/>
      <c r="C34" s="201"/>
      <c r="D34" s="194"/>
      <c r="E34" s="194"/>
      <c r="F34" s="194"/>
      <c r="G34" s="194"/>
      <c r="H34" s="194"/>
      <c r="I34" s="194"/>
      <c r="J34" s="194"/>
      <c r="K34" s="194"/>
      <c r="L34" s="194"/>
      <c r="M34" s="194"/>
      <c r="N34" s="194"/>
      <c r="O34" s="194"/>
      <c r="P34" s="194"/>
      <c r="Q34" s="194"/>
      <c r="R34" s="194"/>
    </row>
    <row r="35" spans="1:48" ht="15" customHeight="1" x14ac:dyDescent="0.25">
      <c r="B35" s="36" t="s">
        <v>164</v>
      </c>
      <c r="C35" s="200">
        <f>C33+1</f>
        <v>21</v>
      </c>
      <c r="D35" s="189">
        <f>SUM($D33:R33)</f>
        <v>2704.1639498101767</v>
      </c>
      <c r="E35" s="189"/>
      <c r="F35" s="189"/>
      <c r="G35" s="189"/>
      <c r="H35" s="189"/>
      <c r="I35" s="189"/>
      <c r="J35" s="189"/>
      <c r="K35" s="189"/>
      <c r="L35" s="189"/>
      <c r="M35" s="189"/>
      <c r="N35" s="189"/>
      <c r="O35" s="189"/>
      <c r="P35" s="189"/>
      <c r="Q35" s="189"/>
      <c r="R35" s="189"/>
    </row>
    <row r="36" spans="1:48" ht="6" customHeight="1" x14ac:dyDescent="0.25">
      <c r="B36" s="36"/>
      <c r="C36" s="202"/>
      <c r="D36" s="37"/>
      <c r="E36" s="37"/>
      <c r="F36" s="37"/>
      <c r="G36" s="37"/>
      <c r="H36" s="37"/>
      <c r="I36" s="37"/>
      <c r="J36" s="37"/>
      <c r="K36" s="37"/>
      <c r="L36" s="37"/>
      <c r="M36" s="37"/>
      <c r="N36" s="37"/>
      <c r="O36" s="37"/>
      <c r="P36" s="37"/>
      <c r="Q36" s="37"/>
      <c r="R36" s="37"/>
    </row>
    <row r="37" spans="1:48" ht="15" customHeight="1" x14ac:dyDescent="0.25">
      <c r="B37" s="36" t="s">
        <v>296</v>
      </c>
      <c r="C37" s="200">
        <f>C35+1</f>
        <v>22</v>
      </c>
      <c r="D37" s="82">
        <f>PMT($E$31,$R$7-$D$7, -$D$35, 0,0)</f>
        <v>253.94573271788687</v>
      </c>
      <c r="E37" s="37"/>
      <c r="F37" s="37"/>
      <c r="G37" s="37"/>
      <c r="H37" s="37"/>
      <c r="I37" s="37"/>
      <c r="J37" s="37"/>
      <c r="K37" s="37"/>
      <c r="L37" s="37"/>
      <c r="M37" s="37"/>
      <c r="N37" s="37"/>
      <c r="O37" s="37"/>
      <c r="P37" s="37"/>
      <c r="Q37" s="37"/>
      <c r="R37" s="37"/>
    </row>
    <row r="38" spans="1:48" ht="15" customHeight="1" x14ac:dyDescent="0.25">
      <c r="B38" s="163" t="s">
        <v>295</v>
      </c>
      <c r="C38" s="200">
        <f>C37+1</f>
        <v>23</v>
      </c>
      <c r="D38" s="82">
        <f>D37/$D$1</f>
        <v>21.162144393157238</v>
      </c>
      <c r="E38" s="37"/>
      <c r="F38" s="37"/>
      <c r="G38" s="37"/>
      <c r="H38" s="37"/>
      <c r="I38" s="37"/>
      <c r="J38" s="37"/>
      <c r="K38" s="37"/>
      <c r="L38" s="37"/>
      <c r="M38" s="37"/>
      <c r="N38" s="37"/>
      <c r="O38" s="37"/>
      <c r="P38" s="37"/>
      <c r="Q38" s="37"/>
      <c r="R38" s="37"/>
    </row>
    <row r="39" spans="1:48" s="29" customFormat="1" ht="6" customHeight="1" outlineLevel="1" x14ac:dyDescent="0.25">
      <c r="A39" s="84"/>
      <c r="B39" s="36"/>
      <c r="C39" s="200"/>
      <c r="D39" s="82"/>
      <c r="E39" s="37"/>
      <c r="F39" s="37"/>
      <c r="G39" s="37"/>
      <c r="H39" s="37"/>
      <c r="I39" s="37"/>
      <c r="J39" s="37"/>
      <c r="K39" s="37"/>
      <c r="L39" s="37"/>
      <c r="M39" s="37"/>
      <c r="N39" s="37"/>
      <c r="O39" s="37"/>
      <c r="P39" s="37"/>
      <c r="Q39" s="37"/>
      <c r="R39" s="37"/>
    </row>
    <row r="40" spans="1:48" s="29" customFormat="1" ht="15" customHeight="1" outlineLevel="1" x14ac:dyDescent="0.25">
      <c r="A40" s="84"/>
      <c r="B40" s="36" t="s">
        <v>266</v>
      </c>
      <c r="C40" s="200">
        <f>C38+1</f>
        <v>24</v>
      </c>
      <c r="D40" s="40">
        <f>'TMUS Inputs'!$D$15</f>
        <v>46.97</v>
      </c>
      <c r="E40" s="37"/>
      <c r="F40" s="37"/>
      <c r="G40" s="37"/>
      <c r="H40" s="37"/>
      <c r="I40" s="37"/>
      <c r="J40" s="37"/>
      <c r="K40" s="37"/>
      <c r="L40" s="37"/>
      <c r="M40" s="37"/>
      <c r="N40" s="37"/>
      <c r="O40" s="37"/>
      <c r="P40" s="37"/>
      <c r="Q40" s="37"/>
      <c r="R40" s="37"/>
    </row>
    <row r="41" spans="1:48" s="29" customFormat="1" ht="15" customHeight="1" outlineLevel="1" x14ac:dyDescent="0.35">
      <c r="A41" s="84"/>
      <c r="B41" s="36" t="s">
        <v>221</v>
      </c>
      <c r="C41" s="200">
        <f>C40+1</f>
        <v>25</v>
      </c>
      <c r="D41" s="83">
        <f>(D40-D38)/D40</f>
        <v>0.54945402611970962</v>
      </c>
      <c r="E41" s="37"/>
      <c r="F41" s="37"/>
      <c r="G41" s="37"/>
      <c r="H41" s="37"/>
      <c r="I41" s="37"/>
      <c r="J41" s="37"/>
      <c r="K41" s="37"/>
      <c r="L41" s="37"/>
      <c r="M41" s="37"/>
      <c r="N41" s="37"/>
      <c r="O41" s="37"/>
      <c r="P41" s="37"/>
      <c r="Q41" s="37"/>
      <c r="R41" s="37"/>
    </row>
    <row r="42" spans="1:48" ht="6" customHeight="1" thickBot="1" x14ac:dyDescent="0.4">
      <c r="B42" s="41"/>
      <c r="C42" s="41"/>
      <c r="D42" s="41"/>
      <c r="E42" s="41"/>
      <c r="F42" s="41"/>
      <c r="G42" s="41"/>
      <c r="H42" s="41"/>
      <c r="I42" s="41"/>
      <c r="J42" s="41"/>
      <c r="K42" s="41"/>
      <c r="L42" s="41"/>
      <c r="M42" s="41"/>
      <c r="N42" s="41"/>
      <c r="O42" s="41"/>
      <c r="P42" s="41"/>
      <c r="Q42" s="41"/>
      <c r="R42" s="41"/>
    </row>
    <row r="43" spans="1:48" ht="6" customHeight="1" thickTop="1" x14ac:dyDescent="0.35">
      <c r="B43" s="36"/>
      <c r="C43" s="36"/>
      <c r="D43" s="36"/>
      <c r="E43" s="36"/>
      <c r="F43" s="36"/>
      <c r="G43" s="36"/>
      <c r="H43" s="36"/>
      <c r="I43" s="36"/>
      <c r="J43" s="36"/>
      <c r="K43" s="36"/>
      <c r="L43" s="36"/>
      <c r="M43" s="36"/>
      <c r="N43" s="36"/>
      <c r="O43" s="36"/>
      <c r="P43" s="36"/>
      <c r="Q43" s="36"/>
      <c r="R43" s="36"/>
    </row>
    <row r="44" spans="1:48" x14ac:dyDescent="0.35">
      <c r="B44" s="162" t="s">
        <v>155</v>
      </c>
      <c r="C44" s="162"/>
      <c r="D44" s="162"/>
      <c r="E44" s="162"/>
      <c r="F44" s="162"/>
      <c r="G44" s="162"/>
      <c r="H44" s="162"/>
      <c r="I44" s="162"/>
      <c r="J44" s="162"/>
      <c r="K44" s="162"/>
      <c r="L44" s="162"/>
      <c r="M44" s="162"/>
      <c r="N44" s="162"/>
      <c r="O44" s="162"/>
      <c r="P44" s="162"/>
      <c r="Q44" s="162"/>
      <c r="R44" s="162"/>
    </row>
    <row r="45" spans="1:48" ht="15" customHeight="1" x14ac:dyDescent="0.35">
      <c r="A45" s="197"/>
      <c r="B45" s="112" t="s">
        <v>323</v>
      </c>
      <c r="C45" s="112"/>
      <c r="D45" s="196"/>
      <c r="E45" s="112"/>
      <c r="F45" s="196"/>
      <c r="G45" s="112"/>
      <c r="H45" s="112"/>
      <c r="I45" s="112"/>
      <c r="J45" s="112"/>
      <c r="K45" s="112"/>
      <c r="L45" s="112"/>
      <c r="M45" s="112"/>
      <c r="N45" s="112"/>
      <c r="O45" s="112"/>
      <c r="P45" s="112"/>
      <c r="Q45" s="112"/>
      <c r="R45" s="112"/>
      <c r="S45" s="29"/>
      <c r="T45" s="29"/>
      <c r="U45" s="19"/>
      <c r="V45" s="29"/>
      <c r="W45" s="29"/>
      <c r="X45" s="29"/>
      <c r="Y45" s="29"/>
      <c r="Z45" s="29"/>
      <c r="AA45" s="29"/>
      <c r="AB45" s="29"/>
      <c r="AC45" s="29"/>
      <c r="AD45" s="29"/>
      <c r="AE45" s="29"/>
      <c r="AF45" s="29"/>
      <c r="AG45" s="29"/>
      <c r="AH45" s="19"/>
      <c r="AI45" s="29"/>
      <c r="AJ45" s="19"/>
      <c r="AK45" s="29"/>
      <c r="AL45" s="29"/>
      <c r="AM45" s="29"/>
      <c r="AN45" s="29"/>
      <c r="AO45" s="29"/>
      <c r="AP45" s="29"/>
      <c r="AQ45" s="29"/>
      <c r="AR45" s="29"/>
      <c r="AS45" s="29"/>
      <c r="AT45" s="29"/>
      <c r="AU45" s="29"/>
      <c r="AV45" s="29"/>
    </row>
    <row r="46" spans="1:48" ht="15" customHeight="1" x14ac:dyDescent="0.35">
      <c r="A46" s="197"/>
      <c r="B46" s="161" t="s">
        <v>322</v>
      </c>
      <c r="C46" s="112"/>
      <c r="D46" s="112"/>
      <c r="E46" s="112"/>
      <c r="F46" s="112"/>
      <c r="G46" s="112"/>
      <c r="H46" s="112"/>
      <c r="I46" s="112"/>
      <c r="J46" s="112"/>
      <c r="K46" s="112"/>
      <c r="L46" s="112"/>
      <c r="M46" s="112"/>
      <c r="N46" s="112"/>
      <c r="O46" s="112"/>
      <c r="P46" s="112"/>
      <c r="Q46" s="112"/>
      <c r="R46" s="112"/>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row>
    <row r="47" spans="1:48" ht="30" customHeight="1" x14ac:dyDescent="0.35">
      <c r="A47" s="197"/>
      <c r="B47" s="329" t="s">
        <v>321</v>
      </c>
      <c r="C47" s="329"/>
      <c r="D47" s="329"/>
      <c r="E47" s="329"/>
      <c r="F47" s="329"/>
      <c r="G47" s="329"/>
      <c r="H47" s="329"/>
      <c r="I47" s="329"/>
      <c r="J47" s="329"/>
      <c r="K47" s="329"/>
      <c r="L47" s="329"/>
      <c r="M47" s="329"/>
      <c r="N47" s="329"/>
      <c r="O47" s="329"/>
      <c r="P47" s="329"/>
      <c r="Q47" s="329"/>
      <c r="R47" s="329"/>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2"/>
      <c r="AS47" s="22"/>
      <c r="AT47" s="22"/>
      <c r="AU47" s="22"/>
      <c r="AV47" s="22"/>
    </row>
    <row r="48" spans="1:48" ht="15" customHeight="1" x14ac:dyDescent="0.35">
      <c r="A48" s="197"/>
      <c r="B48" s="112" t="s">
        <v>320</v>
      </c>
      <c r="C48" s="112"/>
      <c r="D48" s="112"/>
      <c r="E48" s="112"/>
      <c r="F48" s="112"/>
      <c r="G48" s="112"/>
      <c r="H48" s="112"/>
      <c r="I48" s="112"/>
      <c r="J48" s="112"/>
      <c r="K48" s="112"/>
      <c r="L48" s="112"/>
      <c r="M48" s="112"/>
      <c r="N48" s="112"/>
      <c r="O48" s="112"/>
      <c r="P48" s="112"/>
      <c r="Q48" s="112"/>
      <c r="R48" s="112"/>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row>
    <row r="49" spans="1:48" ht="15" customHeight="1" x14ac:dyDescent="0.35">
      <c r="A49" s="197"/>
      <c r="B49" s="329" t="s">
        <v>319</v>
      </c>
      <c r="C49" s="329"/>
      <c r="D49" s="329"/>
      <c r="E49" s="329"/>
      <c r="F49" s="329"/>
      <c r="G49" s="329"/>
      <c r="H49" s="329"/>
      <c r="I49" s="329"/>
      <c r="J49" s="329"/>
      <c r="K49" s="329"/>
      <c r="L49" s="329"/>
      <c r="M49" s="329"/>
      <c r="N49" s="329"/>
      <c r="O49" s="329"/>
      <c r="P49" s="329"/>
      <c r="Q49" s="329"/>
      <c r="R49" s="3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row>
    <row r="50" spans="1:48" ht="15" customHeight="1" x14ac:dyDescent="0.35">
      <c r="A50" s="197"/>
      <c r="B50" s="329" t="s">
        <v>318</v>
      </c>
      <c r="C50" s="329"/>
      <c r="D50" s="329"/>
      <c r="E50" s="329"/>
      <c r="F50" s="329"/>
      <c r="G50" s="329"/>
      <c r="H50" s="329"/>
      <c r="I50" s="329"/>
      <c r="J50" s="329"/>
      <c r="K50" s="329"/>
      <c r="L50" s="329"/>
      <c r="M50" s="329"/>
      <c r="N50" s="329"/>
      <c r="O50" s="329"/>
      <c r="P50" s="329"/>
      <c r="Q50" s="329"/>
      <c r="R50" s="329"/>
      <c r="S50" s="29"/>
      <c r="T50" s="29"/>
      <c r="U50" s="29"/>
      <c r="V50" s="29"/>
      <c r="W50" s="29"/>
      <c r="X50" s="29"/>
      <c r="Y50" s="29"/>
      <c r="Z50" s="29"/>
      <c r="AA50" s="29"/>
      <c r="AB50" s="29"/>
      <c r="AC50" s="29"/>
      <c r="AD50" s="29"/>
      <c r="AE50" s="29"/>
      <c r="AF50" s="329"/>
      <c r="AG50" s="329"/>
      <c r="AH50" s="329"/>
      <c r="AI50" s="329"/>
      <c r="AJ50" s="329"/>
      <c r="AK50" s="329"/>
      <c r="AL50" s="329"/>
      <c r="AM50" s="329"/>
      <c r="AN50" s="329"/>
      <c r="AO50" s="329"/>
      <c r="AP50" s="329"/>
      <c r="AQ50" s="329"/>
      <c r="AR50" s="329"/>
      <c r="AS50" s="329"/>
      <c r="AT50" s="329"/>
      <c r="AU50" s="329"/>
      <c r="AV50" s="329"/>
    </row>
    <row r="51" spans="1:48" s="162" customFormat="1" ht="15" customHeight="1" x14ac:dyDescent="0.35">
      <c r="A51" s="197"/>
      <c r="B51" s="112" t="s">
        <v>327</v>
      </c>
      <c r="C51" s="112"/>
      <c r="D51" s="112"/>
      <c r="E51" s="112"/>
      <c r="F51" s="112"/>
      <c r="G51" s="112"/>
      <c r="H51" s="112"/>
      <c r="I51" s="112"/>
      <c r="J51" s="112"/>
      <c r="K51" s="112"/>
      <c r="L51" s="112"/>
      <c r="M51" s="112"/>
      <c r="N51" s="112"/>
      <c r="O51" s="112"/>
      <c r="P51" s="112"/>
      <c r="Q51" s="112"/>
      <c r="R51" s="112"/>
    </row>
    <row r="52" spans="1:48" s="162" customFormat="1" ht="15" customHeight="1" x14ac:dyDescent="0.35">
      <c r="A52" s="197"/>
      <c r="B52" s="112" t="s">
        <v>328</v>
      </c>
      <c r="C52" s="112"/>
      <c r="D52" s="112"/>
      <c r="E52" s="112"/>
      <c r="F52" s="112"/>
      <c r="G52" s="112"/>
      <c r="H52" s="112"/>
      <c r="I52" s="112"/>
      <c r="J52" s="112"/>
      <c r="K52" s="112"/>
      <c r="L52" s="112"/>
      <c r="M52" s="112"/>
      <c r="N52" s="112"/>
      <c r="O52" s="112"/>
      <c r="P52" s="112"/>
      <c r="Q52" s="112"/>
      <c r="R52" s="112"/>
    </row>
    <row r="53" spans="1:48" s="162" customFormat="1" ht="15" customHeight="1" x14ac:dyDescent="0.35">
      <c r="A53" s="197"/>
      <c r="B53" s="112" t="s">
        <v>329</v>
      </c>
      <c r="C53" s="112"/>
      <c r="D53" s="112"/>
      <c r="E53" s="112"/>
      <c r="F53" s="112"/>
      <c r="G53" s="112"/>
      <c r="H53" s="112"/>
      <c r="I53" s="112"/>
      <c r="J53" s="112"/>
      <c r="K53" s="112"/>
      <c r="L53" s="112"/>
      <c r="M53" s="112"/>
      <c r="N53" s="112"/>
      <c r="O53" s="112"/>
      <c r="P53" s="112"/>
      <c r="Q53" s="112"/>
      <c r="R53" s="112"/>
    </row>
    <row r="54" spans="1:48" s="162" customFormat="1" ht="15" customHeight="1" x14ac:dyDescent="0.35">
      <c r="A54" s="197"/>
      <c r="B54" s="112" t="s">
        <v>330</v>
      </c>
      <c r="C54" s="112"/>
      <c r="D54" s="112"/>
      <c r="E54" s="112"/>
      <c r="F54" s="112"/>
      <c r="G54" s="112"/>
      <c r="H54" s="112"/>
      <c r="I54" s="112"/>
      <c r="J54" s="112"/>
      <c r="K54" s="112"/>
      <c r="L54" s="112"/>
      <c r="M54" s="112"/>
      <c r="N54" s="112"/>
      <c r="O54" s="112"/>
      <c r="P54" s="112"/>
      <c r="Q54" s="112"/>
      <c r="R54" s="112"/>
    </row>
    <row r="55" spans="1:48" ht="15" customHeight="1" x14ac:dyDescent="0.35">
      <c r="A55" s="197"/>
      <c r="B55" s="112" t="s">
        <v>331</v>
      </c>
      <c r="C55" s="112"/>
      <c r="D55" s="112"/>
      <c r="E55" s="112"/>
      <c r="F55" s="112"/>
      <c r="G55" s="112"/>
      <c r="H55" s="112"/>
      <c r="I55" s="112"/>
      <c r="J55" s="112"/>
      <c r="K55" s="112"/>
      <c r="L55" s="112"/>
      <c r="M55" s="112"/>
      <c r="N55" s="112"/>
      <c r="O55" s="112"/>
      <c r="P55" s="112"/>
      <c r="Q55" s="112"/>
      <c r="R55" s="112"/>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row>
    <row r="56" spans="1:48" ht="15" customHeight="1" x14ac:dyDescent="0.35">
      <c r="A56" s="197"/>
      <c r="B56" s="112" t="s">
        <v>332</v>
      </c>
      <c r="C56" s="112"/>
      <c r="D56" s="112"/>
      <c r="E56" s="112"/>
      <c r="F56" s="112"/>
      <c r="G56" s="112"/>
      <c r="H56" s="112"/>
      <c r="I56" s="112"/>
      <c r="J56" s="112"/>
      <c r="K56" s="112"/>
      <c r="L56" s="112"/>
      <c r="M56" s="112"/>
      <c r="N56" s="112"/>
      <c r="O56" s="112"/>
      <c r="P56" s="112"/>
      <c r="Q56" s="112"/>
      <c r="R56" s="112"/>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row>
    <row r="57" spans="1:48" ht="15" customHeight="1" x14ac:dyDescent="0.35">
      <c r="A57" s="197"/>
      <c r="B57" s="112" t="s">
        <v>333</v>
      </c>
      <c r="C57" s="112"/>
      <c r="D57" s="112"/>
      <c r="E57" s="112"/>
      <c r="F57" s="112"/>
      <c r="G57" s="112"/>
      <c r="H57" s="112"/>
      <c r="I57" s="112"/>
      <c r="J57" s="112"/>
      <c r="K57" s="112"/>
      <c r="L57" s="112"/>
      <c r="M57" s="112"/>
      <c r="N57" s="112"/>
      <c r="O57" s="112"/>
      <c r="P57" s="112"/>
      <c r="Q57" s="112"/>
      <c r="R57" s="112"/>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row>
    <row r="58" spans="1:48" ht="15" customHeight="1" x14ac:dyDescent="0.35">
      <c r="A58" s="197"/>
      <c r="B58" s="112" t="s">
        <v>334</v>
      </c>
      <c r="C58" s="112"/>
      <c r="D58" s="112"/>
      <c r="E58" s="112"/>
      <c r="F58" s="112"/>
      <c r="G58" s="112"/>
      <c r="H58" s="112"/>
      <c r="I58" s="112"/>
      <c r="J58" s="112"/>
      <c r="K58" s="112"/>
      <c r="L58" s="112"/>
      <c r="M58" s="112"/>
      <c r="N58" s="112"/>
      <c r="O58" s="112"/>
      <c r="P58" s="112"/>
      <c r="Q58" s="112"/>
      <c r="R58" s="112"/>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row>
    <row r="59" spans="1:48" ht="15" customHeight="1" x14ac:dyDescent="0.35">
      <c r="A59" s="197"/>
      <c r="B59" s="112" t="s">
        <v>335</v>
      </c>
      <c r="C59" s="112"/>
      <c r="D59" s="112"/>
      <c r="E59" s="112"/>
      <c r="F59" s="112"/>
      <c r="G59" s="112"/>
      <c r="H59" s="112"/>
      <c r="I59" s="112"/>
      <c r="J59" s="112"/>
      <c r="K59" s="112"/>
      <c r="L59" s="112"/>
      <c r="M59" s="112"/>
      <c r="N59" s="112"/>
      <c r="O59" s="112"/>
      <c r="P59" s="112"/>
      <c r="Q59" s="112"/>
      <c r="R59" s="112"/>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row>
    <row r="60" spans="1:48" ht="15" customHeight="1" x14ac:dyDescent="0.35">
      <c r="A60" s="197"/>
      <c r="B60" s="112" t="s">
        <v>336</v>
      </c>
      <c r="C60" s="112"/>
      <c r="D60" s="112"/>
      <c r="E60" s="112"/>
      <c r="F60" s="112"/>
      <c r="G60" s="112"/>
      <c r="H60" s="112"/>
      <c r="I60" s="112"/>
      <c r="J60" s="112"/>
      <c r="K60" s="112"/>
      <c r="L60" s="112"/>
      <c r="M60" s="112"/>
      <c r="N60" s="112"/>
      <c r="O60" s="112"/>
      <c r="P60" s="112"/>
      <c r="Q60" s="112"/>
      <c r="R60" s="112"/>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row>
    <row r="61" spans="1:48" ht="15" customHeight="1" x14ac:dyDescent="0.35">
      <c r="A61" s="197"/>
      <c r="B61" s="112" t="s">
        <v>337</v>
      </c>
      <c r="C61" s="112"/>
      <c r="D61" s="112"/>
      <c r="E61" s="112"/>
      <c r="F61" s="112"/>
      <c r="G61" s="112"/>
      <c r="H61" s="112"/>
      <c r="I61" s="112"/>
      <c r="J61" s="112"/>
      <c r="K61" s="112"/>
      <c r="L61" s="112"/>
      <c r="M61" s="112"/>
      <c r="N61" s="112"/>
      <c r="O61" s="112"/>
      <c r="P61" s="112"/>
      <c r="Q61" s="112"/>
      <c r="R61" s="112"/>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row>
    <row r="62" spans="1:48" ht="15" customHeight="1" x14ac:dyDescent="0.35">
      <c r="A62" s="197"/>
      <c r="B62" s="112" t="s">
        <v>338</v>
      </c>
      <c r="C62" s="112"/>
      <c r="D62" s="112"/>
      <c r="E62" s="112"/>
      <c r="F62" s="112"/>
      <c r="G62" s="112"/>
      <c r="H62" s="112"/>
      <c r="I62" s="112"/>
      <c r="J62" s="112"/>
      <c r="K62" s="112"/>
      <c r="L62" s="112"/>
      <c r="M62" s="112"/>
      <c r="N62" s="112"/>
      <c r="O62" s="112"/>
      <c r="P62" s="112"/>
      <c r="Q62" s="112"/>
      <c r="R62" s="112"/>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row>
    <row r="63" spans="1:48" ht="15" customHeight="1" x14ac:dyDescent="0.35">
      <c r="A63" s="197"/>
      <c r="B63" s="162" t="s">
        <v>339</v>
      </c>
      <c r="C63" s="112"/>
      <c r="D63" s="112"/>
      <c r="E63" s="112"/>
      <c r="F63" s="112"/>
      <c r="G63" s="112"/>
      <c r="H63" s="112"/>
      <c r="I63" s="112"/>
      <c r="J63" s="112"/>
      <c r="K63" s="112"/>
      <c r="L63" s="112"/>
      <c r="M63" s="112"/>
      <c r="N63" s="112"/>
      <c r="O63" s="112"/>
      <c r="P63" s="112"/>
      <c r="Q63" s="112"/>
      <c r="R63" s="112"/>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row>
    <row r="64" spans="1:48" ht="15" customHeight="1" x14ac:dyDescent="0.35">
      <c r="A64" s="197"/>
      <c r="B64" s="112" t="s">
        <v>340</v>
      </c>
      <c r="C64" s="112"/>
      <c r="D64" s="112"/>
      <c r="E64" s="112"/>
      <c r="F64" s="112"/>
      <c r="G64" s="112"/>
      <c r="H64" s="112"/>
      <c r="I64" s="112"/>
      <c r="J64" s="112"/>
      <c r="K64" s="112"/>
      <c r="L64" s="112"/>
      <c r="M64" s="112"/>
      <c r="N64" s="112"/>
      <c r="O64" s="112"/>
      <c r="P64" s="112"/>
      <c r="Q64" s="112"/>
      <c r="R64" s="112"/>
      <c r="S64" s="29"/>
      <c r="T64" s="29"/>
      <c r="U64" s="29"/>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row>
    <row r="65" spans="1:48" ht="15" customHeight="1" x14ac:dyDescent="0.35">
      <c r="A65" s="197"/>
      <c r="B65" s="112" t="s">
        <v>341</v>
      </c>
      <c r="C65" s="112"/>
      <c r="D65" s="112"/>
      <c r="E65" s="112"/>
      <c r="F65" s="112"/>
      <c r="G65" s="112"/>
      <c r="H65" s="112"/>
      <c r="I65" s="112"/>
      <c r="J65" s="112"/>
      <c r="K65" s="112"/>
      <c r="L65" s="112"/>
      <c r="M65" s="112"/>
      <c r="N65" s="112"/>
      <c r="O65" s="112"/>
      <c r="P65" s="112"/>
      <c r="Q65" s="112"/>
      <c r="R65" s="112"/>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row>
    <row r="66" spans="1:48" ht="15" customHeight="1" x14ac:dyDescent="0.35">
      <c r="A66" s="197"/>
      <c r="B66" s="112" t="s">
        <v>342</v>
      </c>
      <c r="C66" s="112"/>
      <c r="D66" s="112"/>
      <c r="E66" s="112"/>
      <c r="F66" s="112"/>
      <c r="G66" s="112"/>
      <c r="H66" s="112"/>
      <c r="I66" s="112"/>
      <c r="J66" s="112"/>
      <c r="K66" s="112"/>
      <c r="L66" s="112"/>
      <c r="M66" s="112"/>
      <c r="N66" s="112"/>
      <c r="O66" s="112"/>
      <c r="P66" s="112"/>
      <c r="Q66" s="112"/>
      <c r="R66" s="112"/>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row>
    <row r="67" spans="1:48" ht="15" customHeight="1" x14ac:dyDescent="0.35">
      <c r="A67" s="197"/>
      <c r="B67" s="112" t="s">
        <v>343</v>
      </c>
      <c r="C67" s="112"/>
      <c r="D67" s="112"/>
      <c r="E67" s="112"/>
      <c r="F67" s="112"/>
      <c r="G67" s="112"/>
      <c r="H67" s="112"/>
      <c r="I67" s="112"/>
      <c r="J67" s="112"/>
      <c r="K67" s="112"/>
      <c r="L67" s="112"/>
      <c r="M67" s="112"/>
      <c r="N67" s="112"/>
      <c r="O67" s="112"/>
      <c r="P67" s="112"/>
      <c r="Q67" s="112"/>
      <c r="R67" s="112"/>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row>
    <row r="68" spans="1:48" ht="15" customHeight="1" x14ac:dyDescent="0.35">
      <c r="A68" s="197"/>
      <c r="B68" s="112" t="s">
        <v>344</v>
      </c>
      <c r="C68" s="112"/>
      <c r="D68" s="112"/>
      <c r="E68" s="112"/>
      <c r="F68" s="112"/>
      <c r="G68" s="112"/>
      <c r="H68" s="112"/>
      <c r="I68" s="112"/>
      <c r="J68" s="112"/>
      <c r="K68" s="112"/>
      <c r="L68" s="112"/>
      <c r="M68" s="112"/>
      <c r="N68" s="112"/>
      <c r="O68" s="112"/>
      <c r="P68" s="112"/>
      <c r="Q68" s="112"/>
      <c r="R68" s="112"/>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row>
    <row r="69" spans="1:48" ht="15" customHeight="1" x14ac:dyDescent="0.35">
      <c r="A69" s="197"/>
      <c r="B69" s="112" t="s">
        <v>345</v>
      </c>
      <c r="C69" s="112"/>
      <c r="D69" s="112"/>
      <c r="E69" s="112"/>
      <c r="F69" s="112"/>
      <c r="G69" s="112"/>
      <c r="H69" s="112"/>
      <c r="I69" s="112"/>
      <c r="J69" s="112"/>
      <c r="K69" s="112"/>
      <c r="L69" s="112"/>
      <c r="M69" s="112"/>
      <c r="N69" s="112"/>
      <c r="O69" s="112"/>
      <c r="P69" s="112"/>
      <c r="Q69" s="112"/>
      <c r="R69" s="112"/>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row>
    <row r="70" spans="1:48" x14ac:dyDescent="0.35">
      <c r="B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row>
    <row r="71" spans="1:48" x14ac:dyDescent="0.35">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row>
    <row r="72" spans="1:48" x14ac:dyDescent="0.35">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row>
    <row r="73" spans="1:48" x14ac:dyDescent="0.35">
      <c r="S73" s="29"/>
      <c r="T73" s="29"/>
      <c r="U73" s="29"/>
      <c r="V73" s="29"/>
      <c r="W73" s="29"/>
      <c r="X73" s="29"/>
      <c r="Y73" s="29"/>
      <c r="Z73" s="29"/>
      <c r="AA73" s="29"/>
      <c r="AB73" s="29"/>
      <c r="AC73" s="29"/>
      <c r="AD73" s="29"/>
      <c r="AE73" s="29"/>
      <c r="AF73" s="29"/>
      <c r="AG73" s="29"/>
      <c r="AH73" s="29"/>
      <c r="AI73" s="29"/>
      <c r="AJ73" s="29"/>
      <c r="AK73" s="29"/>
      <c r="AL73" s="29"/>
      <c r="AM73" s="29"/>
      <c r="AN73" s="29"/>
      <c r="AO73" s="29"/>
      <c r="AP73" s="29"/>
      <c r="AQ73" s="29"/>
      <c r="AR73" s="29"/>
      <c r="AS73" s="29"/>
      <c r="AT73" s="29"/>
      <c r="AU73" s="29"/>
      <c r="AV73" s="29"/>
    </row>
    <row r="74" spans="1:48" x14ac:dyDescent="0.35">
      <c r="S74" s="29"/>
      <c r="T74" s="29"/>
      <c r="U74" s="29"/>
      <c r="V74" s="29"/>
      <c r="W74" s="29"/>
      <c r="X74" s="29"/>
      <c r="Y74" s="29"/>
      <c r="Z74" s="29"/>
      <c r="AA74" s="29"/>
      <c r="AB74" s="29"/>
      <c r="AC74" s="29"/>
      <c r="AD74" s="29"/>
      <c r="AE74" s="29"/>
      <c r="AF74" s="29"/>
      <c r="AG74" s="29"/>
      <c r="AH74" s="29"/>
      <c r="AI74" s="29"/>
      <c r="AJ74" s="29"/>
      <c r="AK74" s="29"/>
      <c r="AL74" s="29"/>
      <c r="AM74" s="29"/>
      <c r="AN74" s="29"/>
      <c r="AO74" s="29"/>
      <c r="AP74" s="29"/>
      <c r="AQ74" s="29"/>
      <c r="AR74" s="29"/>
      <c r="AS74" s="29"/>
      <c r="AT74" s="29"/>
      <c r="AU74" s="29"/>
      <c r="AV74" s="29"/>
    </row>
  </sheetData>
  <mergeCells count="4">
    <mergeCell ref="AF50:AV50"/>
    <mergeCell ref="B47:R47"/>
    <mergeCell ref="B50:R50"/>
    <mergeCell ref="B49:R49"/>
  </mergeCells>
  <printOptions horizontalCentered="1"/>
  <pageMargins left="0.7" right="0.7" top="0.75" bottom="0.75" header="0.3" footer="0.3"/>
  <pageSetup scale="53"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
  <sheetViews>
    <sheetView view="pageBreakPreview" zoomScale="60" zoomScaleNormal="100" workbookViewId="0"/>
  </sheetViews>
  <sheetFormatPr defaultColWidth="9.1796875" defaultRowHeight="14.5" x14ac:dyDescent="0.35"/>
  <cols>
    <col min="1" max="16384" width="9.1796875" style="84"/>
  </cols>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0"/>
  <sheetViews>
    <sheetView zoomScaleNormal="100" zoomScaleSheetLayoutView="100" workbookViewId="0"/>
  </sheetViews>
  <sheetFormatPr defaultColWidth="9.1796875" defaultRowHeight="14.5" outlineLevelRow="1" x14ac:dyDescent="0.35"/>
  <cols>
    <col min="1" max="1" width="9.1796875" style="162"/>
    <col min="2" max="2" width="37.1796875" style="29" customWidth="1"/>
    <col min="3" max="3" width="4.54296875" style="29" customWidth="1"/>
    <col min="4" max="4" width="11.54296875" style="29" customWidth="1"/>
    <col min="5" max="16384" width="9.1796875" style="29"/>
  </cols>
  <sheetData>
    <row r="1" spans="2:5" s="31" customFormat="1" ht="15" outlineLevel="1" x14ac:dyDescent="0.25">
      <c r="C1" s="31">
        <v>100</v>
      </c>
      <c r="D1" s="31">
        <v>1000</v>
      </c>
      <c r="E1" s="31">
        <v>1000000</v>
      </c>
    </row>
    <row r="2" spans="2:5" s="31" customFormat="1" ht="15" outlineLevel="1" x14ac:dyDescent="0.25"/>
    <row r="3" spans="2:5" s="178" customFormat="1" ht="15" x14ac:dyDescent="0.25"/>
    <row r="4" spans="2:5" ht="18.75" x14ac:dyDescent="0.3">
      <c r="B4" s="14" t="s">
        <v>217</v>
      </c>
      <c r="C4" s="14"/>
      <c r="D4" s="2"/>
    </row>
    <row r="5" spans="2:5" ht="6" customHeight="1" thickBot="1" x14ac:dyDescent="0.3">
      <c r="B5" s="3"/>
      <c r="C5" s="3"/>
      <c r="D5" s="3"/>
    </row>
    <row r="6" spans="2:5" ht="6" customHeight="1" thickTop="1" x14ac:dyDescent="0.25"/>
    <row r="7" spans="2:5" ht="15" customHeight="1" x14ac:dyDescent="0.25">
      <c r="B7" s="29" t="s">
        <v>146</v>
      </c>
      <c r="C7" s="114">
        <v>1</v>
      </c>
      <c r="D7" s="13">
        <f>1-(1-GEOMEAN('13-16 Churn and Net Adds'!$O$6:$R$6))^12</f>
        <v>0.16348136188530782</v>
      </c>
    </row>
    <row r="8" spans="2:5" ht="15" customHeight="1" x14ac:dyDescent="0.25">
      <c r="B8" s="29" t="s">
        <v>208</v>
      </c>
      <c r="C8" s="114">
        <f>C7+1</f>
        <v>2</v>
      </c>
      <c r="D8" s="13">
        <f>'Ten Year Expected Inflation'!K435</f>
        <v>1.892989139821619E-2</v>
      </c>
    </row>
    <row r="9" spans="2:5" ht="15" customHeight="1" x14ac:dyDescent="0.25">
      <c r="B9" s="29" t="s">
        <v>304</v>
      </c>
      <c r="C9" s="114">
        <f t="shared" ref="C9:C16" si="0">C8+1</f>
        <v>3</v>
      </c>
      <c r="D9" s="178">
        <f>connections!C8</f>
        <v>141600000</v>
      </c>
    </row>
    <row r="10" spans="2:5" ht="15" customHeight="1" x14ac:dyDescent="0.25">
      <c r="B10" s="29" t="s">
        <v>209</v>
      </c>
      <c r="C10" s="114">
        <f t="shared" si="0"/>
        <v>4</v>
      </c>
      <c r="D10" s="173">
        <f>AVERAGE('Customer Acquisition Costs'!$J$4:$M$4)</f>
        <v>258.75</v>
      </c>
    </row>
    <row r="11" spans="2:5" ht="15" customHeight="1" x14ac:dyDescent="0.25">
      <c r="B11" s="29" t="s">
        <v>222</v>
      </c>
      <c r="C11" s="114">
        <f t="shared" si="0"/>
        <v>5</v>
      </c>
      <c r="D11" s="173">
        <f>('AT&amp;T SG&amp;A'!$E$19*$E$1)/($D$9)</f>
        <v>78.293945538259052</v>
      </c>
    </row>
    <row r="12" spans="2:5" ht="15" customHeight="1" x14ac:dyDescent="0.25">
      <c r="B12" s="29" t="s">
        <v>211</v>
      </c>
      <c r="C12" s="114">
        <f t="shared" si="0"/>
        <v>6</v>
      </c>
      <c r="D12" s="176">
        <f>'Overhead Calculations'!$H$17/$D$9</f>
        <v>44.944710888294622</v>
      </c>
    </row>
    <row r="13" spans="2:5" ht="15" customHeight="1" x14ac:dyDescent="0.25">
      <c r="B13" s="29" t="s">
        <v>212</v>
      </c>
      <c r="C13" s="114">
        <f t="shared" si="0"/>
        <v>7</v>
      </c>
      <c r="D13" s="159">
        <f>'Table 11'!$D$39</f>
        <v>94251923.274883896</v>
      </c>
    </row>
    <row r="14" spans="2:5" ht="15" customHeight="1" x14ac:dyDescent="0.25">
      <c r="B14" s="29" t="s">
        <v>176</v>
      </c>
      <c r="C14" s="114">
        <f t="shared" si="0"/>
        <v>8</v>
      </c>
      <c r="D14" s="13">
        <f>AVERAGE('Bloomberg WACCs'!E38,'Bloomberg WACCs'!H38,'Bloomberg WACCs'!L24,'Bloomberg WACCs'!O38)/$C$1</f>
        <v>5.8445749999999998E-2</v>
      </c>
    </row>
    <row r="15" spans="2:5" ht="15" customHeight="1" x14ac:dyDescent="0.25">
      <c r="B15" s="29" t="s">
        <v>157</v>
      </c>
      <c r="C15" s="114">
        <f t="shared" si="0"/>
        <v>9</v>
      </c>
      <c r="D15" s="13">
        <f>(1+$D$14)/(1+D8)-1</f>
        <v>3.8781724763770287E-2</v>
      </c>
    </row>
    <row r="16" spans="2:5" ht="15" customHeight="1" x14ac:dyDescent="0.25">
      <c r="B16" s="29" t="s">
        <v>305</v>
      </c>
      <c r="C16" s="114">
        <f t="shared" si="0"/>
        <v>10</v>
      </c>
      <c r="D16" s="173">
        <f>'Table 9'!D8</f>
        <v>52.51</v>
      </c>
    </row>
    <row r="17" spans="2:21" ht="6" customHeight="1" thickBot="1" x14ac:dyDescent="0.3">
      <c r="B17" s="3"/>
      <c r="C17" s="3"/>
      <c r="D17" s="3"/>
    </row>
    <row r="18" spans="2:21" ht="6" customHeight="1" thickTop="1" x14ac:dyDescent="0.25"/>
    <row r="19" spans="2:21" ht="45" customHeight="1" x14ac:dyDescent="0.25">
      <c r="B19" s="329" t="s">
        <v>360</v>
      </c>
      <c r="C19" s="329"/>
      <c r="D19" s="329"/>
      <c r="E19" s="22"/>
      <c r="H19" s="112"/>
      <c r="I19" s="112"/>
      <c r="J19" s="112"/>
      <c r="K19" s="112"/>
    </row>
    <row r="20" spans="2:21" ht="88.5" customHeight="1" x14ac:dyDescent="0.25">
      <c r="B20" s="329" t="s">
        <v>351</v>
      </c>
      <c r="C20" s="329"/>
      <c r="D20" s="329"/>
      <c r="E20" s="199"/>
      <c r="F20" s="199"/>
      <c r="G20" s="199"/>
      <c r="H20" s="126"/>
      <c r="I20" s="126"/>
      <c r="J20" s="126"/>
      <c r="K20" s="126"/>
      <c r="L20" s="199"/>
      <c r="M20" s="199"/>
      <c r="N20" s="199"/>
      <c r="O20" s="199"/>
      <c r="P20" s="199"/>
      <c r="Q20" s="199"/>
      <c r="R20" s="199"/>
      <c r="S20" s="199"/>
      <c r="T20" s="199"/>
      <c r="U20" s="199"/>
    </row>
    <row r="21" spans="2:21" ht="89.25" customHeight="1" x14ac:dyDescent="0.25">
      <c r="B21" s="329" t="s">
        <v>361</v>
      </c>
      <c r="C21" s="329"/>
      <c r="D21" s="329"/>
      <c r="H21" s="112"/>
      <c r="I21" s="112"/>
      <c r="J21" s="112"/>
      <c r="K21" s="112"/>
    </row>
    <row r="22" spans="2:21" ht="44.25" customHeight="1" x14ac:dyDescent="0.25">
      <c r="B22" s="329" t="s">
        <v>353</v>
      </c>
      <c r="C22" s="329"/>
      <c r="D22" s="329"/>
      <c r="E22" s="22"/>
      <c r="H22" s="112"/>
      <c r="I22" s="112"/>
      <c r="J22" s="112"/>
      <c r="K22" s="112"/>
    </row>
    <row r="23" spans="2:21" ht="15" customHeight="1" x14ac:dyDescent="0.35">
      <c r="B23" s="29" t="s">
        <v>346</v>
      </c>
      <c r="H23" s="112"/>
      <c r="I23" s="112"/>
      <c r="J23" s="112"/>
      <c r="K23" s="112"/>
    </row>
    <row r="24" spans="2:21" ht="15" customHeight="1" x14ac:dyDescent="0.35">
      <c r="B24" s="29" t="s">
        <v>347</v>
      </c>
      <c r="H24" s="112"/>
      <c r="I24" s="112"/>
      <c r="J24" s="112"/>
      <c r="K24" s="112"/>
    </row>
    <row r="25" spans="2:21" ht="15" customHeight="1" x14ac:dyDescent="0.35">
      <c r="B25" s="29" t="s">
        <v>348</v>
      </c>
      <c r="H25" s="112"/>
      <c r="I25" s="112"/>
      <c r="J25" s="112"/>
      <c r="K25" s="112"/>
    </row>
    <row r="26" spans="2:21" ht="45" customHeight="1" x14ac:dyDescent="0.35">
      <c r="B26" s="329" t="s">
        <v>349</v>
      </c>
      <c r="C26" s="329"/>
      <c r="D26" s="329"/>
      <c r="E26" s="22"/>
      <c r="H26" s="112"/>
      <c r="I26" s="112"/>
      <c r="J26" s="112"/>
      <c r="K26" s="112"/>
    </row>
    <row r="27" spans="2:21" ht="15" customHeight="1" x14ac:dyDescent="0.35">
      <c r="B27" s="29" t="s">
        <v>350</v>
      </c>
      <c r="H27" s="112"/>
      <c r="I27" s="112"/>
      <c r="J27" s="112"/>
      <c r="K27" s="112"/>
    </row>
    <row r="28" spans="2:21" ht="45.75" customHeight="1" x14ac:dyDescent="0.35">
      <c r="B28" s="329" t="s">
        <v>359</v>
      </c>
      <c r="C28" s="329"/>
      <c r="D28" s="329"/>
      <c r="E28" s="22"/>
      <c r="H28" s="112"/>
      <c r="I28" s="112"/>
      <c r="J28" s="112"/>
      <c r="K28" s="112"/>
    </row>
    <row r="29" spans="2:21" x14ac:dyDescent="0.35">
      <c r="H29" s="112"/>
      <c r="I29" s="112"/>
      <c r="J29" s="112"/>
      <c r="K29" s="112"/>
    </row>
    <row r="30" spans="2:21" x14ac:dyDescent="0.35">
      <c r="H30" s="112"/>
      <c r="I30" s="112"/>
      <c r="J30" s="112"/>
      <c r="K30" s="112"/>
    </row>
  </sheetData>
  <mergeCells count="6">
    <mergeCell ref="B26:D26"/>
    <mergeCell ref="B28:D28"/>
    <mergeCell ref="B19:D19"/>
    <mergeCell ref="B20:D20"/>
    <mergeCell ref="B21:D21"/>
    <mergeCell ref="B22:D22"/>
  </mergeCells>
  <printOptions horizontalCentered="1"/>
  <pageMargins left="0.7" right="0.7" top="0.75" bottom="0.75" header="0.3" footer="0.3"/>
  <pageSetup fitToWidth="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zoomScaleNormal="100" zoomScaleSheetLayoutView="100" workbookViewId="0"/>
  </sheetViews>
  <sheetFormatPr defaultColWidth="9.1796875" defaultRowHeight="14.5" outlineLevelRow="1" x14ac:dyDescent="0.35"/>
  <cols>
    <col min="1" max="1" width="9.1796875" style="162"/>
    <col min="2" max="2" width="35.81640625" style="29" customWidth="1"/>
    <col min="3" max="3" width="4.54296875" style="29" customWidth="1"/>
    <col min="4" max="4" width="13.26953125" style="29" customWidth="1"/>
    <col min="5" max="5" width="9.1796875" style="29"/>
    <col min="6" max="6" width="16.81640625" style="29" bestFit="1" customWidth="1"/>
    <col min="7" max="16384" width="9.1796875" style="29"/>
  </cols>
  <sheetData>
    <row r="1" spans="2:6" s="31" customFormat="1" ht="15" outlineLevel="1" x14ac:dyDescent="0.25">
      <c r="C1" s="31">
        <v>100</v>
      </c>
      <c r="D1" s="31">
        <v>1000</v>
      </c>
      <c r="E1" s="31">
        <v>1000000</v>
      </c>
    </row>
    <row r="2" spans="2:6" s="178" customFormat="1" ht="15" x14ac:dyDescent="0.25"/>
    <row r="3" spans="2:6" ht="18.75" x14ac:dyDescent="0.3">
      <c r="B3" s="14" t="s">
        <v>216</v>
      </c>
      <c r="C3" s="14"/>
      <c r="D3" s="2"/>
    </row>
    <row r="4" spans="2:6" ht="6" customHeight="1" thickBot="1" x14ac:dyDescent="0.3">
      <c r="B4" s="3"/>
      <c r="C4" s="3"/>
      <c r="D4" s="3"/>
    </row>
    <row r="5" spans="2:6" ht="6" customHeight="1" thickTop="1" x14ac:dyDescent="0.25"/>
    <row r="6" spans="2:6" ht="15" customHeight="1" x14ac:dyDescent="0.25">
      <c r="B6" s="29" t="s">
        <v>146</v>
      </c>
      <c r="C6" s="87">
        <v>1</v>
      </c>
      <c r="D6" s="13">
        <f>1-(1-GEOMEAN('13-16 Churn and Net Adds'!$O$9:$R$9))^12</f>
        <v>0.13787973559865085</v>
      </c>
      <c r="E6" s="162"/>
    </row>
    <row r="7" spans="2:6" ht="15" x14ac:dyDescent="0.25">
      <c r="B7" s="29" t="s">
        <v>208</v>
      </c>
      <c r="C7" s="87">
        <f>C6+1</f>
        <v>2</v>
      </c>
      <c r="D7" s="13">
        <f>'Ten Year Expected Inflation'!K435</f>
        <v>1.892989139821619E-2</v>
      </c>
      <c r="E7" s="162"/>
    </row>
    <row r="8" spans="2:6" ht="15" x14ac:dyDescent="0.25">
      <c r="B8" s="29" t="s">
        <v>304</v>
      </c>
      <c r="C8" s="87">
        <f t="shared" ref="C8:C15" si="0">C7+1</f>
        <v>3</v>
      </c>
      <c r="D8" s="178">
        <f>connections!C9</f>
        <v>145300000</v>
      </c>
      <c r="E8" s="162"/>
    </row>
    <row r="9" spans="2:6" ht="15" x14ac:dyDescent="0.25">
      <c r="B9" s="29" t="s">
        <v>209</v>
      </c>
      <c r="C9" s="87">
        <f t="shared" si="0"/>
        <v>4</v>
      </c>
      <c r="D9" s="173">
        <f>AVERAGE('Customer Acquisition Costs'!$J$4:$M$4)</f>
        <v>258.75</v>
      </c>
      <c r="E9" s="162"/>
    </row>
    <row r="10" spans="2:6" ht="15" x14ac:dyDescent="0.25">
      <c r="B10" s="29" t="s">
        <v>210</v>
      </c>
      <c r="C10" s="87">
        <f t="shared" si="0"/>
        <v>5</v>
      </c>
      <c r="D10" s="173">
        <f>('VZ 14-16 Wireless Inc Statement'!$C$19*$E$1)/$D$8</f>
        <v>54.975911906400547</v>
      </c>
      <c r="E10" s="162"/>
    </row>
    <row r="11" spans="2:6" ht="15" x14ac:dyDescent="0.25">
      <c r="B11" s="29" t="s">
        <v>211</v>
      </c>
      <c r="C11" s="87">
        <f t="shared" si="0"/>
        <v>6</v>
      </c>
      <c r="D11" s="173">
        <f>('Overhead Calculations'!$G$17/$D$8)</f>
        <v>90.528604611149348</v>
      </c>
      <c r="E11" s="162"/>
      <c r="F11" s="24"/>
    </row>
    <row r="12" spans="2:6" ht="15" x14ac:dyDescent="0.25">
      <c r="B12" s="29" t="s">
        <v>212</v>
      </c>
      <c r="C12" s="87">
        <f t="shared" si="0"/>
        <v>7</v>
      </c>
      <c r="D12" s="159">
        <f>'Table 11'!$E$39</f>
        <v>80975936.4604965</v>
      </c>
      <c r="E12" s="162"/>
    </row>
    <row r="13" spans="2:6" ht="15" x14ac:dyDescent="0.25">
      <c r="B13" s="29" t="s">
        <v>176</v>
      </c>
      <c r="C13" s="87">
        <f t="shared" si="0"/>
        <v>8</v>
      </c>
      <c r="D13" s="13">
        <f>AVERAGE('Bloomberg WACCs'!E38,'Bloomberg WACCs'!H38,'Bloomberg WACCs'!L24,'Bloomberg WACCs'!O38)/$C$1</f>
        <v>5.8445749999999998E-2</v>
      </c>
      <c r="E13" s="162"/>
    </row>
    <row r="14" spans="2:6" ht="15" x14ac:dyDescent="0.25">
      <c r="B14" s="29" t="s">
        <v>157</v>
      </c>
      <c r="C14" s="87">
        <f t="shared" si="0"/>
        <v>9</v>
      </c>
      <c r="D14" s="13">
        <f>(1+$D$13)/(1+D7)-1</f>
        <v>3.8781724763770287E-2</v>
      </c>
      <c r="E14" s="162"/>
    </row>
    <row r="15" spans="2:6" ht="15" x14ac:dyDescent="0.25">
      <c r="B15" s="162" t="s">
        <v>305</v>
      </c>
      <c r="C15" s="87">
        <f t="shared" si="0"/>
        <v>10</v>
      </c>
      <c r="D15" s="173">
        <f>'Table 9'!D11</f>
        <v>43.45</v>
      </c>
      <c r="E15" s="162"/>
    </row>
    <row r="16" spans="2:6" ht="6" customHeight="1" thickBot="1" x14ac:dyDescent="0.3">
      <c r="B16" s="3"/>
      <c r="C16" s="3"/>
      <c r="D16" s="3"/>
      <c r="E16" s="162"/>
    </row>
    <row r="17" spans="2:9" ht="6" customHeight="1" thickTop="1" x14ac:dyDescent="0.25"/>
    <row r="18" spans="2:9" ht="46.5" customHeight="1" x14ac:dyDescent="0.25">
      <c r="B18" s="329" t="s">
        <v>358</v>
      </c>
      <c r="C18" s="329"/>
      <c r="D18" s="329"/>
      <c r="E18" s="22"/>
      <c r="F18" s="208"/>
      <c r="G18" s="208"/>
      <c r="H18" s="208"/>
      <c r="I18" s="208"/>
    </row>
    <row r="19" spans="2:9" ht="75" customHeight="1" x14ac:dyDescent="0.25">
      <c r="B19" s="329" t="s">
        <v>351</v>
      </c>
      <c r="C19" s="329"/>
      <c r="D19" s="329"/>
      <c r="E19" s="22"/>
      <c r="F19" s="208"/>
      <c r="G19" s="208"/>
      <c r="H19" s="208"/>
      <c r="I19" s="208"/>
    </row>
    <row r="20" spans="2:9" ht="93.75" customHeight="1" x14ac:dyDescent="0.25">
      <c r="B20" s="329" t="s">
        <v>354</v>
      </c>
      <c r="C20" s="329"/>
      <c r="D20" s="329"/>
      <c r="F20" s="208"/>
      <c r="G20" s="208"/>
      <c r="H20" s="208"/>
      <c r="I20" s="208"/>
    </row>
    <row r="21" spans="2:9" ht="57.75" customHeight="1" x14ac:dyDescent="0.25">
      <c r="B21" s="329" t="s">
        <v>357</v>
      </c>
      <c r="C21" s="329"/>
      <c r="D21" s="329"/>
      <c r="E21" s="22"/>
      <c r="F21" s="208"/>
      <c r="G21" s="208"/>
      <c r="H21" s="208"/>
      <c r="I21" s="208"/>
    </row>
    <row r="22" spans="2:9" ht="15" customHeight="1" x14ac:dyDescent="0.35">
      <c r="B22" s="29" t="s">
        <v>346</v>
      </c>
    </row>
    <row r="23" spans="2:9" ht="15" customHeight="1" x14ac:dyDescent="0.35">
      <c r="B23" s="29" t="s">
        <v>355</v>
      </c>
    </row>
    <row r="24" spans="2:9" ht="15" customHeight="1" x14ac:dyDescent="0.35">
      <c r="B24" s="29" t="s">
        <v>348</v>
      </c>
    </row>
    <row r="25" spans="2:9" ht="45" customHeight="1" x14ac:dyDescent="0.35">
      <c r="B25" s="329" t="s">
        <v>349</v>
      </c>
      <c r="C25" s="329"/>
      <c r="D25" s="329"/>
      <c r="E25" s="22"/>
      <c r="F25" s="208"/>
      <c r="G25" s="208"/>
      <c r="H25" s="208"/>
      <c r="I25" s="208"/>
    </row>
    <row r="26" spans="2:9" ht="15" customHeight="1" x14ac:dyDescent="0.35">
      <c r="B26" s="29" t="s">
        <v>356</v>
      </c>
    </row>
    <row r="27" spans="2:9" ht="48" customHeight="1" x14ac:dyDescent="0.35">
      <c r="B27" s="329" t="s">
        <v>359</v>
      </c>
      <c r="C27" s="329"/>
      <c r="D27" s="329"/>
      <c r="E27" s="22"/>
      <c r="F27" s="208"/>
      <c r="G27" s="208"/>
      <c r="H27" s="208"/>
      <c r="I27" s="208"/>
    </row>
  </sheetData>
  <mergeCells count="6">
    <mergeCell ref="B27:D27"/>
    <mergeCell ref="B20:D20"/>
    <mergeCell ref="B18:D18"/>
    <mergeCell ref="B19:D19"/>
    <mergeCell ref="B21:D21"/>
    <mergeCell ref="B25:D25"/>
  </mergeCells>
  <printOptions horizontalCentered="1"/>
  <pageMargins left="0.7" right="0.7" top="0.75" bottom="0.75" header="0.3" footer="0.3"/>
  <pageSetup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27</vt:i4>
      </vt:variant>
      <vt:variant>
        <vt:lpstr>Named Ranges</vt:lpstr>
      </vt:variant>
      <vt:variant>
        <vt:i4>22</vt:i4>
      </vt:variant>
    </vt:vector>
  </HeadingPairs>
  <TitlesOfParts>
    <vt:vector size="49" baseType="lpstr">
      <vt:lpstr>Table 12</vt:lpstr>
      <vt:lpstr>Appendix Tables&gt;&gt;</vt:lpstr>
      <vt:lpstr>AT&amp;T Template</vt:lpstr>
      <vt:lpstr>Verizon Wireless Template</vt:lpstr>
      <vt:lpstr>Sprint Template</vt:lpstr>
      <vt:lpstr>T-Mobile Template</vt:lpstr>
      <vt:lpstr>INTERMEDIATE &gt;&gt;</vt:lpstr>
      <vt:lpstr>AT&amp;T Inputs</vt:lpstr>
      <vt:lpstr>Verizon Inputs</vt:lpstr>
      <vt:lpstr>Sprint Inputs</vt:lpstr>
      <vt:lpstr>TMUS Inputs</vt:lpstr>
      <vt:lpstr>Overhead Calculations</vt:lpstr>
      <vt:lpstr>AT&amp;T SG&amp;A</vt:lpstr>
      <vt:lpstr>RAW &gt;&gt;</vt:lpstr>
      <vt:lpstr>Table 9</vt:lpstr>
      <vt:lpstr>Table 11</vt:lpstr>
      <vt:lpstr>ATT Consolid 14-16 Inc. Stmt.</vt:lpstr>
      <vt:lpstr>ATT Mobility 14-16 Inc. Stmt.</vt:lpstr>
      <vt:lpstr>VZ 14-16 Wireless Inc Statement</vt:lpstr>
      <vt:lpstr>Sprint Wireless Inc. Statement</vt:lpstr>
      <vt:lpstr>TMUS Income Statement</vt:lpstr>
      <vt:lpstr>13-16 Churn and Net Adds</vt:lpstr>
      <vt:lpstr>13-16 UBS Gross Adds</vt:lpstr>
      <vt:lpstr>Customer Acquisition Costs</vt:lpstr>
      <vt:lpstr>Ten Year Expected Inflation</vt:lpstr>
      <vt:lpstr>Bloomberg WACCs</vt:lpstr>
      <vt:lpstr>connections</vt:lpstr>
      <vt:lpstr>'13-16 Churn and Net Adds'!Print_Area</vt:lpstr>
      <vt:lpstr>'13-16 UBS Gross Adds'!Print_Area</vt:lpstr>
      <vt:lpstr>'AT&amp;T Inputs'!Print_Area</vt:lpstr>
      <vt:lpstr>'AT&amp;T SG&amp;A'!Print_Area</vt:lpstr>
      <vt:lpstr>'AT&amp;T Template'!Print_Area</vt:lpstr>
      <vt:lpstr>'ATT Consolid 14-16 Inc. Stmt.'!Print_Area</vt:lpstr>
      <vt:lpstr>'ATT Mobility 14-16 Inc. Stmt.'!Print_Area</vt:lpstr>
      <vt:lpstr>connections!Print_Area</vt:lpstr>
      <vt:lpstr>'Customer Acquisition Costs'!Print_Area</vt:lpstr>
      <vt:lpstr>'Overhead Calculations'!Print_Area</vt:lpstr>
      <vt:lpstr>'Sprint Inputs'!Print_Area</vt:lpstr>
      <vt:lpstr>'Sprint Template'!Print_Area</vt:lpstr>
      <vt:lpstr>'Sprint Wireless Inc. Statement'!Print_Area</vt:lpstr>
      <vt:lpstr>'Table 11'!Print_Area</vt:lpstr>
      <vt:lpstr>'Table 12'!Print_Area</vt:lpstr>
      <vt:lpstr>'Table 9'!Print_Area</vt:lpstr>
      <vt:lpstr>'T-Mobile Template'!Print_Area</vt:lpstr>
      <vt:lpstr>'TMUS Income Statement'!Print_Area</vt:lpstr>
      <vt:lpstr>'TMUS Inputs'!Print_Area</vt:lpstr>
      <vt:lpstr>'Verizon Inputs'!Print_Area</vt:lpstr>
      <vt:lpstr>'Verizon Wireless Template'!Print_Area</vt:lpstr>
      <vt:lpstr>'VZ 14-16 Wireless Inc Statement'!Print_Area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2018-09-21T20:28:07Z</dcterms:created>
  <dcterms:modified xsi:type="dcterms:W3CDTF">2018-09-26T15:14:12Z</dcterms:modified>
</cp:coreProperties>
</file>