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480" yWindow="30" windowWidth="19420" windowHeight="11020"/>
  </bookViews>
  <sheets>
    <sheet name="Table 18" sheetId="3" r:id="rId1"/>
    <sheet name="Table 19" sheetId="4" r:id="rId2"/>
    <sheet name="Intermediate&gt;" sheetId="8" r:id="rId3"/>
    <sheet name="Prepaid (sim Shares)" sheetId="7" r:id="rId4"/>
    <sheet name="UBS Gross Adds 2016" sheetId="1" r:id="rId5"/>
  </sheets>
  <definedNames>
    <definedName name="_xlnm.Print_Area" localSheetId="0">'Table 18'!$C$3:$J$21</definedName>
    <definedName name="_xlnm.Print_Area" localSheetId="1">'Table 19'!$C$3:$J$21</definedName>
    <definedName name="_xlnm.Print_Area" localSheetId="4">'UBS Gross Adds 2016'!$B$4:$H$14</definedName>
  </definedNames>
  <calcPr calcId="145621"/>
</workbook>
</file>

<file path=xl/calcChain.xml><?xml version="1.0" encoding="utf-8"?>
<calcChain xmlns="http://schemas.openxmlformats.org/spreadsheetml/2006/main">
  <c r="AD9" i="7" l="1"/>
  <c r="S9" i="7"/>
  <c r="W3" i="7" l="1"/>
  <c r="L15" i="7" l="1"/>
  <c r="L16" i="7"/>
  <c r="O16" i="7" l="1"/>
  <c r="Z16" i="7" s="1"/>
  <c r="P16" i="7"/>
  <c r="AA16" i="7" s="1"/>
  <c r="N16" i="7"/>
  <c r="Y16" i="7" s="1"/>
  <c r="W16" i="7"/>
  <c r="R9" i="7"/>
  <c r="W15" i="7"/>
  <c r="AC9" i="7" s="1"/>
  <c r="M15" i="7"/>
  <c r="N10" i="7"/>
  <c r="O15" i="7"/>
  <c r="Z15" i="7" s="1"/>
  <c r="P15" i="7"/>
  <c r="AA15" i="7" s="1"/>
  <c r="O10" i="7" l="1"/>
  <c r="R16" i="7"/>
  <c r="AC16" i="7" s="1"/>
  <c r="M16" i="7"/>
  <c r="X16" i="7" s="1"/>
  <c r="N15" i="7"/>
  <c r="Y15" i="7" s="1"/>
  <c r="P10" i="7"/>
  <c r="R13" i="7"/>
  <c r="AC13" i="7" s="1"/>
  <c r="X15" i="7"/>
  <c r="R11" i="7"/>
  <c r="AC11" i="7" s="1"/>
  <c r="R12" i="7"/>
  <c r="AC12" i="7" s="1"/>
  <c r="R10" i="7"/>
  <c r="AC10" i="7" s="1"/>
  <c r="S12" i="7"/>
  <c r="AD12" i="7" s="1"/>
  <c r="S15" i="7"/>
  <c r="AD15" i="7" s="1"/>
  <c r="S11" i="7"/>
  <c r="AD11" i="7" s="1"/>
  <c r="S13" i="7"/>
  <c r="AD13" i="7" s="1"/>
  <c r="S10" i="7"/>
  <c r="AD10" i="7" s="1"/>
  <c r="F10" i="4" l="1"/>
  <c r="F10" i="3"/>
  <c r="H10" i="3" l="1"/>
  <c r="L14" i="7" l="1"/>
  <c r="S14" i="7" s="1"/>
  <c r="AD14" i="7" s="1"/>
  <c r="W13" i="7"/>
  <c r="W12" i="7"/>
  <c r="W11" i="7"/>
  <c r="W10" i="7"/>
  <c r="AA9" i="7"/>
  <c r="Z9" i="7"/>
  <c r="Y9" i="7"/>
  <c r="X9" i="7"/>
  <c r="Q9" i="7" l="1"/>
  <c r="Q16" i="7" s="1"/>
  <c r="R14" i="7"/>
  <c r="AC14" i="7" s="1"/>
  <c r="W14" i="7"/>
  <c r="D6" i="7"/>
  <c r="E6" i="7" s="1"/>
  <c r="AB16" i="7" l="1"/>
  <c r="AE16" i="7" s="1"/>
  <c r="T16" i="7"/>
  <c r="Q15" i="7"/>
  <c r="Q10" i="7"/>
  <c r="T10" i="7" s="1"/>
  <c r="AB9" i="7"/>
  <c r="F6" i="7"/>
  <c r="H11" i="4"/>
  <c r="F11" i="4"/>
  <c r="A11" i="4"/>
  <c r="H10" i="4"/>
  <c r="D10" i="4"/>
  <c r="J8" i="4"/>
  <c r="I8" i="4"/>
  <c r="C20" i="4" s="1"/>
  <c r="H8" i="4"/>
  <c r="C19" i="4" s="1"/>
  <c r="E8" i="4"/>
  <c r="C16" i="4" s="1"/>
  <c r="F1" i="4"/>
  <c r="G1" i="4" s="1"/>
  <c r="C21" i="4" l="1"/>
  <c r="F8" i="4"/>
  <c r="G8" i="4"/>
  <c r="C18" i="4" s="1"/>
  <c r="D11" i="4"/>
  <c r="AB15" i="7"/>
  <c r="AE15" i="7" s="1"/>
  <c r="T15" i="7"/>
  <c r="C17" i="4" l="1"/>
  <c r="Y10" i="7"/>
  <c r="P14" i="7"/>
  <c r="AA14" i="7" s="1"/>
  <c r="N13" i="7"/>
  <c r="Y13" i="7" s="1"/>
  <c r="M11" i="7"/>
  <c r="P11" i="7"/>
  <c r="AA11" i="7" s="1"/>
  <c r="N12" i="7"/>
  <c r="Y12" i="7" s="1"/>
  <c r="E11" i="4" s="1"/>
  <c r="O14" i="7"/>
  <c r="Z14" i="7" s="1"/>
  <c r="M14" i="7"/>
  <c r="Q12" i="7"/>
  <c r="AB12" i="7" s="1"/>
  <c r="O11" i="7"/>
  <c r="Z11" i="7" s="1"/>
  <c r="E10" i="4" s="1"/>
  <c r="N14" i="7"/>
  <c r="Y14" i="7" s="1"/>
  <c r="M13" i="7"/>
  <c r="P12" i="7"/>
  <c r="AA12" i="7" s="1"/>
  <c r="Q13" i="7"/>
  <c r="AB13" i="7" s="1"/>
  <c r="O13" i="7"/>
  <c r="Z13" i="7" s="1"/>
  <c r="M12" i="7"/>
  <c r="Q11" i="7"/>
  <c r="AB11" i="7" s="1"/>
  <c r="Z10" i="7"/>
  <c r="AA10" i="7"/>
  <c r="T12" i="7" l="1"/>
  <c r="T14" i="7"/>
  <c r="T13" i="7"/>
  <c r="T11" i="7"/>
  <c r="X11" i="7"/>
  <c r="AE11" i="7" s="1"/>
  <c r="AB10" i="7"/>
  <c r="AE10" i="7" s="1"/>
  <c r="X12" i="7"/>
  <c r="AE12" i="7" s="1"/>
  <c r="X13" i="7"/>
  <c r="AE13" i="7" s="1"/>
  <c r="X14" i="7"/>
  <c r="AE14" i="7" s="1"/>
  <c r="I8" i="3"/>
  <c r="C20" i="3" s="1"/>
  <c r="F11" i="3" l="1"/>
  <c r="H11" i="3"/>
  <c r="AE22" i="1" l="1"/>
  <c r="AD22" i="1"/>
  <c r="AC22" i="1"/>
  <c r="AB22" i="1"/>
  <c r="AA26" i="1"/>
  <c r="AA25" i="1"/>
  <c r="AA24" i="1"/>
  <c r="AA23" i="1"/>
  <c r="AE6" i="1"/>
  <c r="AD6" i="1"/>
  <c r="AC6" i="1"/>
  <c r="AB6" i="1"/>
  <c r="AA10" i="1"/>
  <c r="AA9" i="1"/>
  <c r="AA8" i="1"/>
  <c r="AA7" i="1"/>
  <c r="J27" i="1"/>
  <c r="J26" i="1"/>
  <c r="J25" i="1"/>
  <c r="J24" i="1"/>
  <c r="J23" i="1"/>
  <c r="J12" i="1"/>
  <c r="J11" i="1"/>
  <c r="J10" i="1"/>
  <c r="J9" i="1"/>
  <c r="J8" i="1"/>
  <c r="J7" i="1"/>
  <c r="A11" i="3" l="1"/>
  <c r="D10" i="3"/>
  <c r="E8" i="3"/>
  <c r="C16" i="3" s="1"/>
  <c r="F1" i="3"/>
  <c r="D12" i="1"/>
  <c r="K10" i="1" s="1"/>
  <c r="R11" i="1"/>
  <c r="G12" i="1"/>
  <c r="N11" i="1" s="1"/>
  <c r="F12" i="1"/>
  <c r="M11" i="1" s="1"/>
  <c r="E12" i="1"/>
  <c r="L8" i="1" s="1"/>
  <c r="M6" i="1"/>
  <c r="L6" i="1"/>
  <c r="K6" i="1"/>
  <c r="N6" i="1"/>
  <c r="O6" i="1"/>
  <c r="H27" i="1"/>
  <c r="V23" i="1" s="1"/>
  <c r="AE23" i="1" s="1"/>
  <c r="G27" i="1"/>
  <c r="N25" i="1" s="1"/>
  <c r="F27" i="1"/>
  <c r="M26" i="1" s="1"/>
  <c r="E27" i="1"/>
  <c r="L25" i="1" s="1"/>
  <c r="D27" i="1"/>
  <c r="K26" i="1" s="1"/>
  <c r="L22" i="1"/>
  <c r="M22" i="1" s="1"/>
  <c r="N22" i="1" s="1"/>
  <c r="E22" i="1"/>
  <c r="F22" i="1" s="1"/>
  <c r="G22" i="1" s="1"/>
  <c r="H11" i="1"/>
  <c r="H10" i="1"/>
  <c r="H9" i="1"/>
  <c r="H8" i="1"/>
  <c r="H7" i="1"/>
  <c r="G1" i="3" l="1"/>
  <c r="D11" i="3"/>
  <c r="V24" i="1"/>
  <c r="AE24" i="1" s="1"/>
  <c r="L23" i="1"/>
  <c r="O23" i="1"/>
  <c r="N9" i="1"/>
  <c r="K24" i="1"/>
  <c r="K23" i="1"/>
  <c r="L10" i="1"/>
  <c r="W6" i="1"/>
  <c r="AF6" i="1" s="1"/>
  <c r="AA11" i="1"/>
  <c r="L7" i="1"/>
  <c r="M8" i="1"/>
  <c r="O26" i="1"/>
  <c r="T26" i="1"/>
  <c r="AC26" i="1" s="1"/>
  <c r="N8" i="1"/>
  <c r="N10" i="1"/>
  <c r="M23" i="1"/>
  <c r="T23" i="1"/>
  <c r="AC23" i="1" s="1"/>
  <c r="M9" i="1"/>
  <c r="K11" i="1"/>
  <c r="M10" i="1"/>
  <c r="M7" i="1"/>
  <c r="S25" i="1"/>
  <c r="AB25" i="1" s="1"/>
  <c r="U26" i="1"/>
  <c r="AD26" i="1" s="1"/>
  <c r="L11" i="1"/>
  <c r="N24" i="1"/>
  <c r="S24" i="1"/>
  <c r="AB24" i="1" s="1"/>
  <c r="AF24" i="1" s="1"/>
  <c r="T25" i="1"/>
  <c r="AC25" i="1" s="1"/>
  <c r="E11" i="3" s="1"/>
  <c r="V25" i="1"/>
  <c r="AE25" i="1" s="1"/>
  <c r="N7" i="1"/>
  <c r="L9" i="1"/>
  <c r="H12" i="1"/>
  <c r="T7" i="1" s="1"/>
  <c r="K7" i="1"/>
  <c r="N26" i="1"/>
  <c r="N23" i="1"/>
  <c r="U23" i="1"/>
  <c r="AD23" i="1" s="1"/>
  <c r="U24" i="1"/>
  <c r="AD24" i="1" s="1"/>
  <c r="E10" i="3" s="1"/>
  <c r="S26" i="1"/>
  <c r="AB26" i="1" s="1"/>
  <c r="F8" i="3"/>
  <c r="K9" i="1"/>
  <c r="K8" i="1"/>
  <c r="L24" i="1"/>
  <c r="L26" i="1"/>
  <c r="M24" i="1"/>
  <c r="M25" i="1"/>
  <c r="O24" i="1"/>
  <c r="O25" i="1"/>
  <c r="K25" i="1"/>
  <c r="C17" i="3" l="1"/>
  <c r="G8" i="3"/>
  <c r="C18" i="3" s="1"/>
  <c r="L12" i="1"/>
  <c r="AF26" i="1"/>
  <c r="K27" i="1"/>
  <c r="AF25" i="1"/>
  <c r="AF23" i="1"/>
  <c r="J10" i="3"/>
  <c r="N12" i="1"/>
  <c r="L27" i="1"/>
  <c r="AC7" i="1"/>
  <c r="O9" i="1"/>
  <c r="O8" i="1"/>
  <c r="J11" i="3"/>
  <c r="V7" i="1"/>
  <c r="AE7" i="1" s="1"/>
  <c r="U7" i="1"/>
  <c r="AD7" i="1" s="1"/>
  <c r="W7" i="1"/>
  <c r="AF7" i="1" s="1"/>
  <c r="M12" i="1"/>
  <c r="V11" i="1"/>
  <c r="AE11" i="1" s="1"/>
  <c r="S11" i="1"/>
  <c r="AB11" i="1" s="1"/>
  <c r="S9" i="1"/>
  <c r="AB9" i="1" s="1"/>
  <c r="V9" i="1"/>
  <c r="AE9" i="1" s="1"/>
  <c r="U8" i="1"/>
  <c r="AD8" i="1" s="1"/>
  <c r="T11" i="1"/>
  <c r="AC11" i="1" s="1"/>
  <c r="U11" i="1"/>
  <c r="AD11" i="1" s="1"/>
  <c r="T10" i="1"/>
  <c r="AC10" i="1" s="1"/>
  <c r="S8" i="1"/>
  <c r="AB8" i="1" s="1"/>
  <c r="U10" i="1"/>
  <c r="AD10" i="1" s="1"/>
  <c r="S10" i="1"/>
  <c r="AB10" i="1" s="1"/>
  <c r="V8" i="1"/>
  <c r="AE8" i="1" s="1"/>
  <c r="T9" i="1"/>
  <c r="AC9" i="1" s="1"/>
  <c r="O10" i="1"/>
  <c r="O7" i="1"/>
  <c r="W9" i="1"/>
  <c r="AF9" i="1" s="1"/>
  <c r="W10" i="1"/>
  <c r="AF10" i="1" s="1"/>
  <c r="N27" i="1"/>
  <c r="K12" i="1"/>
  <c r="O11" i="1"/>
  <c r="W8" i="1"/>
  <c r="AF8" i="1" s="1"/>
  <c r="H8" i="3"/>
  <c r="C19" i="3" s="1"/>
  <c r="M27" i="1"/>
  <c r="O27" i="1"/>
  <c r="O12" i="1" l="1"/>
  <c r="J8" i="3"/>
  <c r="C21" i="3" s="1"/>
  <c r="J11" i="4" l="1"/>
  <c r="J10" i="4"/>
</calcChain>
</file>

<file path=xl/sharedStrings.xml><?xml version="1.0" encoding="utf-8"?>
<sst xmlns="http://schemas.openxmlformats.org/spreadsheetml/2006/main" count="119" uniqueCount="46">
  <si>
    <t>Gross Additions in thousands</t>
  </si>
  <si>
    <t>1Q16</t>
  </si>
  <si>
    <t>2Q16</t>
  </si>
  <si>
    <t>3Q16</t>
  </si>
  <si>
    <t>4Q16</t>
  </si>
  <si>
    <t>AT&amp;T</t>
  </si>
  <si>
    <t>Sprint</t>
  </si>
  <si>
    <t>T-Mobile</t>
  </si>
  <si>
    <t>US Cellular</t>
  </si>
  <si>
    <t>Postpaid Gross Adds</t>
  </si>
  <si>
    <t>TOTAL</t>
  </si>
  <si>
    <t>2017E</t>
  </si>
  <si>
    <t>Postpaid Shares of Gross Adds</t>
  </si>
  <si>
    <t>FROM</t>
  </si>
  <si>
    <t>TO</t>
  </si>
  <si>
    <t>Verizon</t>
  </si>
  <si>
    <t>The Gross Upward Pricing Pressure Test</t>
  </si>
  <si>
    <t>Diversion Ratio</t>
  </si>
  <si>
    <t>Gross Upward Pricing Pressure</t>
  </si>
  <si>
    <t>Notes:</t>
  </si>
  <si>
    <t>Diversion to Outside</t>
  </si>
  <si>
    <r>
      <t xml:space="preserve">Implied </t>
    </r>
    <r>
      <rPr>
        <b/>
        <u/>
        <sz val="11"/>
        <color rgb="FF00B0F0"/>
        <rFont val="Calibri"/>
        <family val="2"/>
        <scheme val="minor"/>
      </rPr>
      <t>2017E</t>
    </r>
    <r>
      <rPr>
        <b/>
        <sz val="11"/>
        <color rgb="FF00B0F0"/>
        <rFont val="Calibri"/>
        <family val="2"/>
        <scheme val="minor"/>
      </rPr>
      <t xml:space="preserve"> Diversion Ratios (proportional to adds)</t>
    </r>
  </si>
  <si>
    <t>POSTPAID ONLY</t>
  </si>
  <si>
    <r>
      <t xml:space="preserve">Implied </t>
    </r>
    <r>
      <rPr>
        <b/>
        <u/>
        <sz val="11"/>
        <color rgb="FF00B0F0"/>
        <rFont val="Calibri"/>
        <family val="2"/>
        <scheme val="minor"/>
      </rPr>
      <t>2016</t>
    </r>
    <r>
      <rPr>
        <b/>
        <sz val="11"/>
        <color rgb="FF00B0F0"/>
        <rFont val="Calibri"/>
        <family val="2"/>
        <scheme val="minor"/>
      </rPr>
      <t xml:space="preserve"> Diversion Ratios (proportional to adds)</t>
    </r>
  </si>
  <si>
    <t>ALL SEGMENTS</t>
  </si>
  <si>
    <r>
      <t xml:space="preserve">Implied </t>
    </r>
    <r>
      <rPr>
        <b/>
        <u/>
        <sz val="11"/>
        <color rgb="FF00B0F0"/>
        <rFont val="Calibri"/>
        <family val="2"/>
        <scheme val="minor"/>
      </rPr>
      <t>2016</t>
    </r>
    <r>
      <rPr>
        <b/>
        <sz val="11"/>
        <color rgb="FF00B0F0"/>
        <rFont val="Calibri"/>
        <family val="2"/>
        <scheme val="minor"/>
      </rPr>
      <t xml:space="preserve"> RECAPTURE Rates (proportional to adds)</t>
    </r>
  </si>
  <si>
    <r>
      <t xml:space="preserve">Implied </t>
    </r>
    <r>
      <rPr>
        <b/>
        <u/>
        <sz val="11"/>
        <color rgb="FF00B0F0"/>
        <rFont val="Calibri"/>
        <family val="2"/>
        <scheme val="minor"/>
      </rPr>
      <t>2017E</t>
    </r>
    <r>
      <rPr>
        <b/>
        <sz val="11"/>
        <color rgb="FF00B0F0"/>
        <rFont val="Calibri"/>
        <family val="2"/>
        <scheme val="minor"/>
      </rPr>
      <t xml:space="preserve"> Recapture Rates (proportional to adds)</t>
    </r>
  </si>
  <si>
    <t>Outside</t>
  </si>
  <si>
    <t>Incremental Cost</t>
  </si>
  <si>
    <t>Gross
 Margin %</t>
  </si>
  <si>
    <t>Price Ratio</t>
  </si>
  <si>
    <t>Price ($/unit)</t>
  </si>
  <si>
    <t>Prepaid Subscibers and Market Share, 2014-2017</t>
  </si>
  <si>
    <t>U.S. Cellular</t>
  </si>
  <si>
    <t>Tracfone</t>
  </si>
  <si>
    <t>Total</t>
  </si>
  <si>
    <t>Pre-Paid Market Share (%)</t>
  </si>
  <si>
    <t>PREPAID 2017</t>
  </si>
  <si>
    <t>Other MVNO</t>
  </si>
  <si>
    <t>Pre-Paid Subscribers (millions)</t>
  </si>
  <si>
    <t>Source: John C. Hodulik, Batya Levi, Christopher Schoell, and Lisa L. Friedman, "Wireless 411: A difficult market asking for repair?" UBS, February 22, 2017, p. 15.</t>
  </si>
  <si>
    <t>Source: John C. Hodulik, Batya Levi, Christopher Schoell, and Lisa L. Friedman, "Wireless 411: A difficult market asking for repair?" UBS, February 22, 2017, p. 18.</t>
  </si>
  <si>
    <t>Table 19</t>
  </si>
  <si>
    <t>Table 18</t>
  </si>
  <si>
    <t>Sources: Twentieth Report, In the Matter of Implementation of Section 6002(B) of the Omnibus Budget Reconciliation Act of 1993, Annual Report and Analysis of Competitive Market Conditions with Respect to Mobile Wireless, Including Commercial Mobile Services, WT Docket No. 17-69, FCC, September 27, 2017,   http://transition.fcc.gov/Daily_Releases/Daily_Business/2017/db0927/FCC-17-126A1.pdf, accessed August 23, 2018.</t>
  </si>
  <si>
    <t>See Table 10.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</si>
</sst>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_)"/>
    <numFmt numFmtId="165" formatCode="General_)"/>
    <numFmt numFmtId="166" formatCode="0.0%"/>
    <numFmt numFmtId="167" formatCode="_(* #,##0_);_(* \(#,##0\);_(* &quot;-&quot;??_);_(@_)"/>
    <numFmt numFmtId="168" formatCode="&quot;$&quot;#,##0.00"/>
    <numFmt numFmtId="169" formatCode="0_);\(0\)"/>
    <numFmt numFmtId="170" formatCode="#,##0.0"/>
  </numFmts>
  <fonts count="58"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sz val="7"/>
      <name val="Small Fonts"/>
      <family val="2"/>
    </font>
    <font>
      <b/>
      <i/>
      <sz val="16"/>
      <name val="Helv"/>
    </font>
    <font>
      <sz val="10"/>
      <name val="Helv"/>
    </font>
    <font>
      <b/>
      <sz val="10"/>
      <color indexed="9"/>
      <name val="Arial"/>
      <family val="2"/>
    </font>
    <font>
      <sz val="10"/>
      <color rgb="FFFF0000"/>
      <name val="Arial"/>
      <family val="2"/>
    </font>
    <font>
      <sz val="10"/>
      <color indexed="10"/>
      <name val="Arial"/>
      <family val="2"/>
    </font>
    <font>
      <sz val="10"/>
      <name val="Times New Roman"/>
      <family val="1"/>
    </font>
    <font>
      <sz val="10"/>
      <color indexed="8"/>
      <name val="MS Sans Serif"/>
      <family val="2"/>
    </font>
    <font>
      <b/>
      <sz val="11"/>
      <color rgb="FFFF0000"/>
      <name val="Calibri"/>
      <family val="2"/>
      <scheme val="minor"/>
    </font>
    <font>
      <sz val="10"/>
      <color theme="1"/>
      <name val="Calibri"/>
      <family val="2"/>
      <scheme val="minor"/>
    </font>
    <font>
      <sz val="8"/>
      <color theme="1"/>
      <name val="Calibri"/>
      <family val="2"/>
      <scheme val="minor"/>
    </font>
    <font>
      <b/>
      <sz val="8"/>
      <name val="Arial"/>
      <family val="2"/>
    </font>
    <font>
      <b/>
      <sz val="11"/>
      <color rgb="FF00B0F0"/>
      <name val="Calibri"/>
      <family val="2"/>
      <scheme val="minor"/>
    </font>
    <font>
      <b/>
      <u/>
      <sz val="11"/>
      <color rgb="FF00B0F0"/>
      <name val="Calibri"/>
      <family val="2"/>
      <scheme val="minor"/>
    </font>
    <font>
      <i/>
      <sz val="11"/>
      <color theme="1"/>
      <name val="Calibri"/>
      <family val="2"/>
      <scheme val="minor"/>
    </font>
    <font>
      <b/>
      <i/>
      <sz val="8"/>
      <color rgb="FFC00000"/>
      <name val="Times New Roman"/>
      <family val="1"/>
    </font>
    <font>
      <b/>
      <i/>
      <sz val="9"/>
      <color rgb="FFC00000"/>
      <name val="Times New Roman"/>
      <family val="1"/>
    </font>
    <font>
      <sz val="9"/>
      <color theme="1"/>
      <name val="Calibri"/>
      <family val="2"/>
      <scheme val="minor"/>
    </font>
    <font>
      <sz val="11"/>
      <color theme="9"/>
      <name val="Calibri"/>
      <family val="2"/>
      <scheme val="minor"/>
    </font>
    <font>
      <b/>
      <sz val="11"/>
      <color theme="1"/>
      <name val="Calibri"/>
      <family val="2"/>
      <scheme val="minor"/>
    </font>
    <font>
      <i/>
      <sz val="9"/>
      <color theme="1"/>
      <name val="Calibri"/>
      <family val="2"/>
      <scheme val="minor"/>
    </font>
    <font>
      <b/>
      <sz val="11"/>
      <color rgb="FF0070C0"/>
      <name val="Calibri"/>
      <family val="2"/>
      <scheme val="minor"/>
    </font>
    <font>
      <b/>
      <sz val="18"/>
      <color theme="3"/>
      <name val="Cambria"/>
      <family val="2"/>
      <scheme val="major"/>
    </font>
    <font>
      <sz val="10"/>
      <name val="MS Sans Serif"/>
      <family val="2"/>
    </font>
    <font>
      <sz val="7"/>
      <name val="Arial"/>
      <family val="2"/>
    </font>
    <font>
      <u/>
      <sz val="10"/>
      <color indexed="12"/>
      <name val="Helv"/>
    </font>
    <font>
      <u/>
      <sz val="11"/>
      <color theme="10"/>
      <name val="Calibri"/>
      <family val="2"/>
    </font>
    <font>
      <u/>
      <sz val="11"/>
      <color theme="10"/>
      <name val="Calibri"/>
      <family val="2"/>
      <scheme val="minor"/>
    </font>
    <font>
      <b/>
      <sz val="12"/>
      <name val="Arial"/>
      <family val="2"/>
    </font>
    <font>
      <sz val="12"/>
      <name val="Arial"/>
      <family val="2"/>
    </font>
    <font>
      <sz val="10"/>
      <name val="Tahoma"/>
      <family val="2"/>
    </font>
    <font>
      <sz val="10"/>
      <color indexed="8"/>
      <name val="Arial"/>
      <family val="2"/>
    </font>
    <font>
      <sz val="12"/>
      <color theme="1"/>
      <name val="Calibri"/>
      <family val="2"/>
      <scheme val="minor"/>
    </font>
    <font>
      <sz val="9"/>
      <color indexed="10"/>
      <name val="Arial"/>
      <family val="2"/>
    </font>
    <font>
      <sz val="14"/>
      <name val="Arial"/>
      <family val="2"/>
    </font>
    <font>
      <sz val="16"/>
      <name val="Arial"/>
      <family val="2"/>
    </font>
    <font>
      <sz val="11"/>
      <color rgb="FFFF00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0"/>
      <color rgb="FF000000"/>
      <name val="Times New Roman"/>
      <family val="1"/>
    </font>
    <font>
      <b/>
      <sz val="14"/>
      <color rgb="FF00467F"/>
      <name val="Calibri"/>
      <family val="2"/>
      <scheme val="minor"/>
    </font>
    <font>
      <sz val="11"/>
      <name val="Calibri"/>
      <family val="2"/>
      <scheme val="minor"/>
    </font>
  </fonts>
  <fills count="42">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1"/>
        <bgColor indexed="64"/>
      </patternFill>
    </fill>
    <fill>
      <patternFill patternType="solid">
        <fgColor rgb="FFC0C0C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indexed="4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rgb="FF969696"/>
      </top>
      <bottom/>
      <diagonal/>
    </border>
    <border>
      <left/>
      <right/>
      <top style="thin">
        <color indexed="55"/>
      </top>
      <bottom/>
      <diagonal/>
    </border>
    <border>
      <left/>
      <right/>
      <top style="thin">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bottom style="thin">
        <color indexed="64"/>
      </bottom>
      <diagonal/>
    </border>
    <border>
      <left/>
      <right/>
      <top style="thin">
        <color indexed="64"/>
      </top>
      <bottom style="thin">
        <color indexed="64"/>
      </bottom>
      <diagonal/>
    </border>
    <border>
      <left/>
      <right/>
      <top style="thin">
        <color indexed="55"/>
      </top>
      <bottom style="medium">
        <color indexed="8"/>
      </bottom>
      <diagonal/>
    </border>
    <border>
      <left/>
      <right/>
      <top/>
      <bottom style="thin">
        <color indexed="63"/>
      </bottom>
      <diagonal/>
    </border>
    <border>
      <left/>
      <right/>
      <top/>
      <bottom style="thin">
        <color rgb="FF333333"/>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847">
    <xf numFmtId="0" fontId="0" fillId="0" borderId="0"/>
    <xf numFmtId="43" fontId="1" fillId="0" borderId="0" applyFont="0" applyFill="0" applyBorder="0" applyAlignment="0" applyProtection="0"/>
    <xf numFmtId="9"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3" fillId="0" borderId="0">
      <alignment wrapText="1"/>
    </xf>
    <xf numFmtId="38" fontId="4" fillId="2" borderId="0" applyNumberFormat="0" applyBorder="0" applyAlignment="0" applyProtection="0"/>
    <xf numFmtId="10" fontId="4" fillId="3" borderId="1" applyNumberFormat="0" applyBorder="0" applyAlignment="0" applyProtection="0"/>
    <xf numFmtId="37" fontId="5" fillId="0" borderId="0"/>
    <xf numFmtId="164" fontId="6" fillId="0" borderId="0"/>
    <xf numFmtId="0" fontId="2" fillId="0" borderId="0"/>
    <xf numFmtId="0" fontId="2" fillId="0" borderId="0"/>
    <xf numFmtId="0" fontId="2" fillId="0" borderId="0"/>
    <xf numFmtId="0" fontId="1" fillId="0" borderId="0"/>
    <xf numFmtId="0" fontId="1" fillId="0" borderId="0"/>
    <xf numFmtId="0" fontId="1" fillId="0" borderId="0"/>
    <xf numFmtId="165" fontId="7" fillId="0" borderId="0"/>
    <xf numFmtId="0" fontId="2" fillId="0" borderId="0"/>
    <xf numFmtId="0" fontId="2" fillId="0" borderId="0"/>
    <xf numFmtId="0" fontId="2" fillId="0" borderId="0"/>
    <xf numFmtId="0" fontId="2" fillId="0" borderId="0"/>
    <xf numFmtId="0" fontId="2" fillId="0" borderId="0"/>
    <xf numFmtId="0" fontId="8" fillId="4" borderId="2"/>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9" fillId="5" borderId="3" applyNumberFormat="0" applyFont="0" applyBorder="0" applyAlignment="0" applyProtection="0"/>
    <xf numFmtId="0" fontId="10" fillId="2" borderId="4" applyNumberFormat="0" applyFont="0" applyBorder="0" applyAlignment="0" applyProtection="0"/>
    <xf numFmtId="1" fontId="11" fillId="0" borderId="0" applyBorder="0">
      <alignment horizontal="left" vertical="top" wrapText="1"/>
    </xf>
    <xf numFmtId="0" fontId="1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Protection="0">
      <alignment horizontal="left"/>
    </xf>
    <xf numFmtId="42" fontId="2" fillId="0" borderId="0" applyFont="0" applyFill="0" applyBorder="0" applyProtection="0">
      <alignment horizontal="left"/>
    </xf>
    <xf numFmtId="42" fontId="2" fillId="0" borderId="0" applyFont="0" applyFill="0" applyBorder="0" applyProtection="0">
      <alignment horizontal="left"/>
    </xf>
    <xf numFmtId="42" fontId="2" fillId="0" borderId="0" applyFont="0" applyFill="0" applyBorder="0" applyProtection="0">
      <alignment horizontal="left"/>
    </xf>
    <xf numFmtId="42" fontId="2" fillId="0" borderId="0" applyFont="0" applyFill="0" applyBorder="0" applyProtection="0">
      <alignment horizontal="left"/>
    </xf>
    <xf numFmtId="44" fontId="2"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9" fillId="0" borderId="0" applyNumberFormat="0" applyFont="0" applyBorder="0" applyAlignment="0">
      <alignment vertical="center"/>
    </xf>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2" fillId="0" borderId="0" applyNumberFormat="0" applyFill="0" applyBorder="0" applyAlignment="0" applyProtection="0"/>
    <xf numFmtId="0" fontId="33" fillId="9" borderId="1">
      <alignment horizontal="center" vertical="center"/>
    </xf>
    <xf numFmtId="0" fontId="2" fillId="0" borderId="16" applyNumberFormat="0" applyAlignment="0">
      <alignment vertical="center"/>
    </xf>
    <xf numFmtId="0" fontId="3" fillId="0" borderId="0" applyNumberFormat="0">
      <alignment vertical="center"/>
    </xf>
    <xf numFmtId="0" fontId="2" fillId="0" borderId="0"/>
    <xf numFmtId="0" fontId="2" fillId="0" borderId="0"/>
    <xf numFmtId="0" fontId="2" fillId="0" borderId="0"/>
    <xf numFmtId="0" fontId="1" fillId="0" borderId="0"/>
    <xf numFmtId="0" fontId="34" fillId="0" borderId="0"/>
    <xf numFmtId="0" fontId="28" fillId="0" borderId="0"/>
    <xf numFmtId="0" fontId="2" fillId="0" borderId="0"/>
    <xf numFmtId="0" fontId="2" fillId="0" borderId="0"/>
    <xf numFmtId="0" fontId="28" fillId="0" borderId="0"/>
    <xf numFmtId="0" fontId="2" fillId="0" borderId="0"/>
    <xf numFmtId="0" fontId="3" fillId="0" borderId="0" applyNumberFormat="0">
      <alignment vertical="center"/>
    </xf>
    <xf numFmtId="0" fontId="11" fillId="0" borderId="0"/>
    <xf numFmtId="0" fontId="35" fillId="0" borderId="0"/>
    <xf numFmtId="0" fontId="3" fillId="0" borderId="0" applyNumberFormat="0">
      <alignment vertical="center"/>
    </xf>
    <xf numFmtId="0" fontId="36" fillId="0" borderId="0"/>
    <xf numFmtId="0" fontId="36" fillId="0" borderId="0"/>
    <xf numFmtId="0" fontId="3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8" fillId="0" borderId="0"/>
    <xf numFmtId="0" fontId="37"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applyNumberFormat="0">
      <alignment vertical="center"/>
    </xf>
    <xf numFmtId="0" fontId="3" fillId="0" borderId="0" applyNumberFormat="0">
      <alignment vertical="center"/>
    </xf>
    <xf numFmtId="0" fontId="2"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applyNumberFormat="0">
      <alignment vertical="center"/>
    </xf>
    <xf numFmtId="0" fontId="2"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8" fillId="0" borderId="0" applyFont="0" applyFill="0" applyBorder="0" applyAlignment="0" applyProtection="0"/>
    <xf numFmtId="41" fontId="10" fillId="0" borderId="17" applyNumberFormat="0" applyFont="0" applyFill="0" applyAlignment="0" applyProtection="0">
      <alignment horizontal="right" vertical="center"/>
    </xf>
    <xf numFmtId="0" fontId="9" fillId="0" borderId="18" applyNumberFormat="0" applyFont="0" applyFill="0" applyProtection="0"/>
    <xf numFmtId="0" fontId="10" fillId="0" borderId="17" applyNumberFormat="0" applyFont="0" applyFill="0" applyProtection="0"/>
    <xf numFmtId="0" fontId="38" fillId="0" borderId="19" applyNumberFormat="0" applyFont="0" applyFill="0" applyAlignment="0" applyProtection="0">
      <alignment vertical="center"/>
    </xf>
    <xf numFmtId="0" fontId="39" fillId="0" borderId="0">
      <alignment horizontal="left" wrapText="1"/>
    </xf>
    <xf numFmtId="0" fontId="40" fillId="0" borderId="0">
      <alignment horizontal="left"/>
    </xf>
    <xf numFmtId="0" fontId="27" fillId="0" borderId="0" applyNumberFormat="0" applyFill="0" applyBorder="0" applyAlignment="0" applyProtection="0"/>
    <xf numFmtId="0" fontId="27" fillId="0" borderId="0" applyNumberFormat="0" applyFill="0" applyBorder="0" applyAlignment="0" applyProtection="0"/>
    <xf numFmtId="169" fontId="38" fillId="0" borderId="0" applyFont="0" applyFill="0" applyBorder="0" applyProtection="0">
      <alignment vertical="center"/>
    </xf>
    <xf numFmtId="0" fontId="27" fillId="0" borderId="0" applyNumberFormat="0" applyFill="0" applyBorder="0" applyAlignment="0" applyProtection="0"/>
    <xf numFmtId="0" fontId="42" fillId="0" borderId="20" applyNumberFormat="0" applyFill="0" applyAlignment="0" applyProtection="0"/>
    <xf numFmtId="0" fontId="43" fillId="0" borderId="21" applyNumberFormat="0" applyFill="0" applyAlignment="0" applyProtection="0"/>
    <xf numFmtId="0" fontId="44" fillId="0" borderId="22" applyNumberFormat="0" applyFill="0" applyAlignment="0" applyProtection="0"/>
    <xf numFmtId="0" fontId="44" fillId="0" borderId="0" applyNumberFormat="0" applyFill="0" applyBorder="0" applyAlignment="0" applyProtection="0"/>
    <xf numFmtId="0" fontId="45" fillId="10" borderId="0" applyNumberFormat="0" applyBorder="0" applyAlignment="0" applyProtection="0"/>
    <xf numFmtId="0" fontId="46" fillId="11" borderId="0" applyNumberFormat="0" applyBorder="0" applyAlignment="0" applyProtection="0"/>
    <xf numFmtId="0" fontId="47" fillId="12" borderId="0" applyNumberFormat="0" applyBorder="0" applyAlignment="0" applyProtection="0"/>
    <xf numFmtId="0" fontId="48" fillId="13" borderId="23" applyNumberFormat="0" applyAlignment="0" applyProtection="0"/>
    <xf numFmtId="0" fontId="49" fillId="14" borderId="24" applyNumberFormat="0" applyAlignment="0" applyProtection="0"/>
    <xf numFmtId="0" fontId="50" fillId="14" borderId="23" applyNumberFormat="0" applyAlignment="0" applyProtection="0"/>
    <xf numFmtId="0" fontId="51" fillId="0" borderId="25" applyNumberFormat="0" applyFill="0" applyAlignment="0" applyProtection="0"/>
    <xf numFmtId="0" fontId="52" fillId="15" borderId="26" applyNumberFormat="0" applyAlignment="0" applyProtection="0"/>
    <xf numFmtId="0" fontId="41" fillId="0" borderId="0" applyNumberFormat="0" applyFill="0" applyBorder="0" applyAlignment="0" applyProtection="0"/>
    <xf numFmtId="0" fontId="1" fillId="16" borderId="27" applyNumberFormat="0" applyFont="0" applyAlignment="0" applyProtection="0"/>
    <xf numFmtId="0" fontId="53" fillId="0" borderId="0" applyNumberFormat="0" applyFill="0" applyBorder="0" applyAlignment="0" applyProtection="0"/>
    <xf numFmtId="0" fontId="24" fillId="0" borderId="28" applyNumberFormat="0" applyFill="0" applyAlignment="0" applyProtection="0"/>
    <xf numFmtId="0" fontId="5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54" fillId="32" borderId="0" applyNumberFormat="0" applyBorder="0" applyAlignment="0" applyProtection="0"/>
    <xf numFmtId="0" fontId="5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4" fillId="36" borderId="0" applyNumberFormat="0" applyBorder="0" applyAlignment="0" applyProtection="0"/>
    <xf numFmtId="0" fontId="54"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54" fillId="40" borderId="0" applyNumberFormat="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2" fillId="0" borderId="0"/>
    <xf numFmtId="0" fontId="14" fillId="0" borderId="0"/>
    <xf numFmtId="0" fontId="3" fillId="0" borderId="0" applyNumberFormat="0">
      <alignment vertical="center"/>
    </xf>
    <xf numFmtId="9" fontId="2" fillId="0" borderId="0" applyFont="0" applyFill="0" applyBorder="0" applyAlignment="0" applyProtection="0"/>
    <xf numFmtId="0" fontId="34" fillId="0" borderId="0"/>
    <xf numFmtId="0" fontId="1" fillId="0" borderId="0"/>
    <xf numFmtId="9" fontId="1" fillId="0" borderId="0" applyFont="0" applyFill="0" applyBorder="0" applyAlignment="0" applyProtection="0"/>
    <xf numFmtId="165" fontId="7" fillId="0" borderId="0"/>
    <xf numFmtId="0" fontId="12" fillId="0" borderId="0" applyNumberFormat="0" applyFill="0" applyBorder="0" applyAlignment="0" applyProtection="0"/>
    <xf numFmtId="0" fontId="1" fillId="0" borderId="0"/>
    <xf numFmtId="9" fontId="1" fillId="0" borderId="0" applyFont="0" applyFill="0" applyBorder="0" applyAlignment="0" applyProtection="0"/>
    <xf numFmtId="0" fontId="55" fillId="0" borderId="0"/>
    <xf numFmtId="43" fontId="55" fillId="0" borderId="0" applyFont="0" applyFill="0" applyBorder="0" applyAlignment="0" applyProtection="0"/>
    <xf numFmtId="44" fontId="55" fillId="0" borderId="0" applyFont="0" applyFill="0" applyBorder="0" applyAlignment="0" applyProtection="0"/>
    <xf numFmtId="9" fontId="55" fillId="0" borderId="0" applyFont="0" applyFill="0" applyBorder="0" applyAlignment="0" applyProtection="0"/>
    <xf numFmtId="0" fontId="55" fillId="0" borderId="0"/>
    <xf numFmtId="0" fontId="2" fillId="0" borderId="0"/>
    <xf numFmtId="0" fontId="2" fillId="0" borderId="0"/>
    <xf numFmtId="0" fontId="9" fillId="5" borderId="3" applyNumberFormat="0" applyFont="0" applyBorder="0" applyAlignment="0" applyProtection="0"/>
    <xf numFmtId="0" fontId="2" fillId="0" borderId="0">
      <alignment vertical="top"/>
    </xf>
  </cellStyleXfs>
  <cellXfs count="127">
    <xf numFmtId="0" fontId="0" fillId="0" borderId="0" xfId="0"/>
    <xf numFmtId="0" fontId="13" fillId="0" borderId="0" xfId="0" applyFont="1"/>
    <xf numFmtId="3" fontId="0" fillId="0" borderId="0" xfId="0" applyNumberFormat="1"/>
    <xf numFmtId="3" fontId="4" fillId="0" borderId="0" xfId="0" applyNumberFormat="1" applyFont="1" applyAlignment="1">
      <alignment horizontal="right" vertical="center" wrapText="1"/>
    </xf>
    <xf numFmtId="3" fontId="4" fillId="0" borderId="0" xfId="0" applyNumberFormat="1" applyFont="1" applyAlignment="1">
      <alignment horizontal="center" vertical="center" wrapText="1"/>
    </xf>
    <xf numFmtId="166" fontId="4" fillId="0" borderId="0" xfId="0" applyNumberFormat="1" applyFont="1" applyAlignment="1">
      <alignment horizontal="right" vertical="center" wrapText="1"/>
    </xf>
    <xf numFmtId="3" fontId="16" fillId="0" borderId="0" xfId="0" applyNumberFormat="1" applyFont="1" applyAlignment="1">
      <alignment horizontal="right" vertical="center" wrapText="1"/>
    </xf>
    <xf numFmtId="166" fontId="16" fillId="0" borderId="0" xfId="0" applyNumberFormat="1" applyFont="1" applyAlignment="1">
      <alignment horizontal="right" vertical="center" wrapText="1"/>
    </xf>
    <xf numFmtId="0" fontId="17" fillId="0" borderId="0" xfId="0" applyFont="1"/>
    <xf numFmtId="0" fontId="0" fillId="6" borderId="0" xfId="0" applyFill="1" applyAlignment="1">
      <alignment horizontal="right"/>
    </xf>
    <xf numFmtId="166" fontId="4" fillId="6" borderId="0" xfId="0" applyNumberFormat="1" applyFont="1" applyFill="1" applyAlignment="1">
      <alignment horizontal="right" vertical="center" wrapText="1"/>
    </xf>
    <xf numFmtId="166" fontId="16" fillId="6" borderId="0" xfId="0" applyNumberFormat="1" applyFont="1" applyFill="1" applyAlignment="1">
      <alignment horizontal="right" vertical="center" wrapText="1"/>
    </xf>
    <xf numFmtId="3" fontId="4" fillId="6" borderId="0" xfId="0" applyNumberFormat="1" applyFont="1" applyFill="1" applyAlignment="1">
      <alignment horizontal="right" vertical="center" wrapText="1"/>
    </xf>
    <xf numFmtId="3" fontId="16" fillId="6" borderId="0" xfId="0" applyNumberFormat="1" applyFont="1" applyFill="1" applyAlignment="1">
      <alignment horizontal="right" vertical="center" wrapText="1"/>
    </xf>
    <xf numFmtId="0" fontId="19" fillId="0" borderId="5" xfId="0" applyFont="1" applyBorder="1"/>
    <xf numFmtId="0" fontId="19" fillId="0" borderId="0" xfId="0" applyFont="1"/>
    <xf numFmtId="0" fontId="19" fillId="0" borderId="0" xfId="0" applyFont="1" applyBorder="1"/>
    <xf numFmtId="3" fontId="19" fillId="0" borderId="5" xfId="0" applyNumberFormat="1" applyFont="1" applyBorder="1"/>
    <xf numFmtId="166" fontId="16" fillId="0" borderId="5" xfId="0" applyNumberFormat="1" applyFont="1" applyBorder="1" applyAlignment="1">
      <alignment horizontal="right" vertical="center" wrapText="1"/>
    </xf>
    <xf numFmtId="166" fontId="16" fillId="6" borderId="5" xfId="0" applyNumberFormat="1" applyFont="1" applyFill="1" applyBorder="1" applyAlignment="1">
      <alignment horizontal="right" vertical="center" wrapText="1"/>
    </xf>
    <xf numFmtId="0" fontId="22" fillId="0" borderId="0" xfId="0" applyFont="1" applyAlignment="1">
      <alignment horizontal="center"/>
    </xf>
    <xf numFmtId="166" fontId="15" fillId="0" borderId="0" xfId="0" applyNumberFormat="1" applyFont="1"/>
    <xf numFmtId="0" fontId="0" fillId="0" borderId="6" xfId="0" applyBorder="1"/>
    <xf numFmtId="0" fontId="0" fillId="0" borderId="7" xfId="0" applyBorder="1"/>
    <xf numFmtId="0" fontId="0" fillId="0" borderId="8" xfId="0" applyBorder="1"/>
    <xf numFmtId="0" fontId="0" fillId="0" borderId="9" xfId="0" applyBorder="1"/>
    <xf numFmtId="0" fontId="0" fillId="0" borderId="0" xfId="0" applyBorder="1"/>
    <xf numFmtId="0" fontId="0" fillId="0" borderId="10" xfId="0" applyBorder="1"/>
    <xf numFmtId="0" fontId="22" fillId="0" borderId="0" xfId="0" applyFont="1" applyBorder="1" applyAlignment="1">
      <alignment horizontal="center"/>
    </xf>
    <xf numFmtId="0" fontId="22" fillId="0" borderId="0" xfId="0" applyFont="1" applyBorder="1"/>
    <xf numFmtId="166" fontId="4" fillId="0" borderId="0" xfId="0" applyNumberFormat="1" applyFont="1" applyBorder="1" applyAlignment="1">
      <alignment horizontal="right" vertical="center" wrapText="1"/>
    </xf>
    <xf numFmtId="0" fontId="17" fillId="0" borderId="0" xfId="0" applyFont="1" applyBorder="1"/>
    <xf numFmtId="0" fontId="0" fillId="0" borderId="0" xfId="0" applyBorder="1" applyAlignment="1">
      <alignment horizontal="center"/>
    </xf>
    <xf numFmtId="0" fontId="0" fillId="0" borderId="12" xfId="0" applyBorder="1"/>
    <xf numFmtId="166" fontId="16" fillId="0" borderId="12" xfId="0" applyNumberFormat="1" applyFont="1" applyBorder="1" applyAlignment="1">
      <alignment horizontal="right" vertical="center" wrapText="1"/>
    </xf>
    <xf numFmtId="0" fontId="0" fillId="0" borderId="13" xfId="0" applyBorder="1"/>
    <xf numFmtId="166" fontId="4" fillId="7" borderId="0" xfId="0" applyNumberFormat="1" applyFont="1" applyFill="1" applyBorder="1" applyAlignment="1">
      <alignment horizontal="center" vertical="center" wrapText="1"/>
    </xf>
    <xf numFmtId="166" fontId="4" fillId="0" borderId="0" xfId="0" applyNumberFormat="1" applyFont="1" applyBorder="1" applyAlignment="1">
      <alignment horizontal="center" vertical="center" wrapText="1"/>
    </xf>
    <xf numFmtId="166" fontId="4" fillId="8" borderId="0" xfId="0" applyNumberFormat="1" applyFont="1" applyFill="1" applyBorder="1" applyAlignment="1">
      <alignment horizontal="center" vertical="center" wrapText="1"/>
    </xf>
    <xf numFmtId="0" fontId="0" fillId="0" borderId="0" xfId="0" applyAlignment="1">
      <alignment horizontal="centerContinuous"/>
    </xf>
    <xf numFmtId="0" fontId="0" fillId="0" borderId="14" xfId="0" applyBorder="1"/>
    <xf numFmtId="0" fontId="0" fillId="0" borderId="15" xfId="0" applyBorder="1"/>
    <xf numFmtId="43" fontId="0" fillId="0" borderId="0" xfId="1" applyNumberFormat="1" applyFont="1"/>
    <xf numFmtId="0" fontId="0" fillId="0" borderId="12" xfId="0" applyBorder="1" applyAlignment="1">
      <alignment horizontal="right"/>
    </xf>
    <xf numFmtId="167" fontId="0" fillId="0" borderId="12" xfId="1" applyNumberFormat="1" applyFont="1" applyBorder="1"/>
    <xf numFmtId="0" fontId="0" fillId="0" borderId="0" xfId="0" applyAlignment="1">
      <alignment vertical="top"/>
    </xf>
    <xf numFmtId="0" fontId="0" fillId="0" borderId="0" xfId="0" applyAlignment="1">
      <alignment horizontal="left" wrapText="1"/>
    </xf>
    <xf numFmtId="3" fontId="19" fillId="0" borderId="0" xfId="0" applyNumberFormat="1" applyFont="1" applyBorder="1"/>
    <xf numFmtId="0" fontId="22" fillId="0" borderId="0" xfId="0" applyFont="1"/>
    <xf numFmtId="0" fontId="25" fillId="0" borderId="0" xfId="0" applyFont="1"/>
    <xf numFmtId="0" fontId="25" fillId="0" borderId="5" xfId="0" applyFont="1" applyBorder="1"/>
    <xf numFmtId="0" fontId="13" fillId="0" borderId="0" xfId="0" applyFont="1" applyBorder="1"/>
    <xf numFmtId="0" fontId="13" fillId="0" borderId="7" xfId="0" applyFont="1" applyBorder="1"/>
    <xf numFmtId="0" fontId="24" fillId="7" borderId="0" xfId="0" applyFont="1" applyFill="1" applyAlignment="1">
      <alignment horizontal="center"/>
    </xf>
    <xf numFmtId="0" fontId="26" fillId="0" borderId="0" xfId="0" applyFont="1"/>
    <xf numFmtId="166" fontId="0" fillId="0" borderId="0" xfId="0" applyNumberFormat="1"/>
    <xf numFmtId="43" fontId="0" fillId="0" borderId="0" xfId="0" applyNumberFormat="1"/>
    <xf numFmtId="166" fontId="0" fillId="0" borderId="0" xfId="2" applyNumberFormat="1" applyFont="1" applyAlignment="1">
      <alignment horizontal="center"/>
    </xf>
    <xf numFmtId="0" fontId="0" fillId="0" borderId="0" xfId="0" applyFill="1"/>
    <xf numFmtId="166" fontId="0" fillId="0" borderId="0" xfId="2" applyNumberFormat="1" applyFont="1" applyFill="1" applyAlignment="1">
      <alignment horizontal="center"/>
    </xf>
    <xf numFmtId="0" fontId="0" fillId="0" borderId="0" xfId="0" applyAlignment="1">
      <alignment horizontal="left"/>
    </xf>
    <xf numFmtId="166" fontId="24" fillId="0" borderId="0" xfId="0" applyNumberFormat="1" applyFont="1"/>
    <xf numFmtId="0" fontId="0" fillId="0" borderId="0" xfId="0" applyFill="1" applyBorder="1" applyAlignment="1">
      <alignment horizontal="center" wrapText="1"/>
    </xf>
    <xf numFmtId="0" fontId="0" fillId="0" borderId="0" xfId="0"/>
    <xf numFmtId="0" fontId="0" fillId="0" borderId="14" xfId="0" applyBorder="1"/>
    <xf numFmtId="0" fontId="0" fillId="0" borderId="0" xfId="0" applyAlignment="1">
      <alignment horizontal="left" indent="1"/>
    </xf>
    <xf numFmtId="166" fontId="0" fillId="0" borderId="0" xfId="0" applyNumberFormat="1"/>
    <xf numFmtId="0" fontId="24" fillId="0" borderId="14" xfId="0" applyFont="1" applyBorder="1"/>
    <xf numFmtId="0" fontId="0" fillId="0" borderId="14" xfId="0" applyFont="1" applyBorder="1"/>
    <xf numFmtId="0" fontId="24" fillId="0" borderId="0" xfId="0" applyFont="1" applyAlignment="1">
      <alignment horizontal="left" indent="1"/>
    </xf>
    <xf numFmtId="166" fontId="24" fillId="0" borderId="0" xfId="0" applyNumberFormat="1" applyFont="1"/>
    <xf numFmtId="170" fontId="0" fillId="0" borderId="0" xfId="1" applyNumberFormat="1" applyFont="1"/>
    <xf numFmtId="170" fontId="24" fillId="0" borderId="0" xfId="1" applyNumberFormat="1" applyFont="1"/>
    <xf numFmtId="0" fontId="0" fillId="0" borderId="0" xfId="0" applyAlignment="1">
      <alignment horizontal="right"/>
    </xf>
    <xf numFmtId="0" fontId="0" fillId="0" borderId="14" xfId="0" applyBorder="1" applyAlignment="1">
      <alignment horizontal="right" wrapText="1"/>
    </xf>
    <xf numFmtId="0" fontId="0" fillId="0" borderId="14" xfId="0" applyFill="1" applyBorder="1" applyAlignment="1">
      <alignment horizontal="right" wrapText="1"/>
    </xf>
    <xf numFmtId="0" fontId="0" fillId="0" borderId="15" xfId="0" applyBorder="1" applyAlignment="1">
      <alignment horizontal="right" wrapText="1"/>
    </xf>
    <xf numFmtId="0" fontId="0" fillId="0" borderId="15" xfId="0" applyFill="1" applyBorder="1" applyAlignment="1">
      <alignment horizontal="right" wrapText="1"/>
    </xf>
    <xf numFmtId="0" fontId="0" fillId="0" borderId="0" xfId="0" applyAlignment="1">
      <alignment horizontal="right" wrapText="1"/>
    </xf>
    <xf numFmtId="0" fontId="0" fillId="0" borderId="0" xfId="0" applyFill="1" applyAlignment="1">
      <alignment horizontal="right"/>
    </xf>
    <xf numFmtId="166" fontId="0" fillId="0" borderId="0" xfId="2" applyNumberFormat="1" applyFont="1" applyAlignment="1">
      <alignment horizontal="right"/>
    </xf>
    <xf numFmtId="168" fontId="0" fillId="0" borderId="0" xfId="0" applyNumberFormat="1" applyAlignment="1">
      <alignment horizontal="right"/>
    </xf>
    <xf numFmtId="2" fontId="0" fillId="0" borderId="0" xfId="0" applyNumberFormat="1" applyAlignment="1">
      <alignment horizontal="right"/>
    </xf>
    <xf numFmtId="168" fontId="0" fillId="0" borderId="0" xfId="1" applyNumberFormat="1" applyFont="1" applyAlignment="1">
      <alignment horizontal="right" vertical="top"/>
    </xf>
    <xf numFmtId="166" fontId="0" fillId="0" borderId="0" xfId="2" applyNumberFormat="1" applyFont="1" applyFill="1" applyAlignment="1">
      <alignment horizontal="right"/>
    </xf>
    <xf numFmtId="0" fontId="0" fillId="41" borderId="0" xfId="0" applyFill="1"/>
    <xf numFmtId="0" fontId="23" fillId="41" borderId="0" xfId="0" applyFont="1" applyFill="1"/>
    <xf numFmtId="0" fontId="56" fillId="0" borderId="0" xfId="0" applyFont="1" applyAlignment="1">
      <alignment horizontal="centerContinuous"/>
    </xf>
    <xf numFmtId="0" fontId="41" fillId="0" borderId="0" xfId="0" applyFont="1" applyAlignment="1"/>
    <xf numFmtId="0" fontId="0" fillId="0" borderId="0" xfId="0" applyAlignment="1"/>
    <xf numFmtId="0" fontId="57" fillId="0" borderId="0" xfId="0" applyFont="1" applyAlignment="1"/>
    <xf numFmtId="166" fontId="0" fillId="0" borderId="12" xfId="0" applyNumberFormat="1" applyBorder="1"/>
    <xf numFmtId="0" fontId="0" fillId="0" borderId="11" xfId="0" applyBorder="1"/>
    <xf numFmtId="0" fontId="56" fillId="0" borderId="0" xfId="0" applyFont="1" applyFill="1" applyAlignment="1">
      <alignment horizontal="centerContinuous"/>
    </xf>
    <xf numFmtId="0" fontId="0" fillId="0" borderId="0" xfId="0" applyFill="1" applyAlignment="1">
      <alignment horizontal="centerContinuous"/>
    </xf>
    <xf numFmtId="0" fontId="0" fillId="0" borderId="12" xfId="0" applyFill="1" applyBorder="1" applyAlignment="1">
      <alignment horizontal="right"/>
    </xf>
    <xf numFmtId="0" fontId="0" fillId="0" borderId="0" xfId="0" applyFill="1" applyBorder="1"/>
    <xf numFmtId="0" fontId="0" fillId="0" borderId="0" xfId="0" applyFill="1" applyBorder="1" applyAlignment="1">
      <alignment horizontal="right"/>
    </xf>
    <xf numFmtId="0" fontId="0" fillId="0" borderId="14" xfId="0" applyFill="1" applyBorder="1" applyAlignment="1">
      <alignment horizontal="right"/>
    </xf>
    <xf numFmtId="0" fontId="0" fillId="0" borderId="15" xfId="0" applyFill="1" applyBorder="1" applyAlignment="1">
      <alignment horizontal="right"/>
    </xf>
    <xf numFmtId="0" fontId="0" fillId="0" borderId="0" xfId="0" applyFill="1" applyAlignment="1">
      <alignment horizontal="right" wrapText="1"/>
    </xf>
    <xf numFmtId="0" fontId="0" fillId="0" borderId="0" xfId="0" applyFill="1" applyAlignment="1">
      <alignment horizontal="left"/>
    </xf>
    <xf numFmtId="168" fontId="0" fillId="0" borderId="0" xfId="0" applyNumberFormat="1" applyFill="1" applyAlignment="1">
      <alignment horizontal="right"/>
    </xf>
    <xf numFmtId="2" fontId="0" fillId="0" borderId="0" xfId="0" applyNumberFormat="1" applyFill="1" applyAlignment="1">
      <alignment horizontal="right"/>
    </xf>
    <xf numFmtId="168" fontId="0" fillId="0" borderId="0" xfId="1" applyNumberFormat="1" applyFont="1" applyFill="1" applyAlignment="1">
      <alignment horizontal="right" vertical="top"/>
    </xf>
    <xf numFmtId="43" fontId="0" fillId="0" borderId="0" xfId="0" applyNumberFormat="1" applyFill="1"/>
    <xf numFmtId="167" fontId="0" fillId="0" borderId="12" xfId="1" applyNumberFormat="1" applyFont="1" applyFill="1" applyBorder="1" applyAlignment="1">
      <alignment horizontal="right"/>
    </xf>
    <xf numFmtId="166" fontId="0" fillId="0" borderId="0" xfId="0" applyNumberFormat="1" applyFill="1"/>
    <xf numFmtId="0" fontId="0" fillId="0" borderId="0" xfId="0" applyFill="1" applyAlignment="1">
      <alignment vertical="top"/>
    </xf>
    <xf numFmtId="43" fontId="0" fillId="0" borderId="0" xfId="1" applyNumberFormat="1" applyFont="1" applyFill="1"/>
    <xf numFmtId="0" fontId="23" fillId="0" borderId="0" xfId="0" applyFont="1" applyFill="1"/>
    <xf numFmtId="0" fontId="24" fillId="0" borderId="0" xfId="0" applyFont="1" applyFill="1" applyAlignment="1">
      <alignment horizontal="center"/>
    </xf>
    <xf numFmtId="0" fontId="0" fillId="0" borderId="0" xfId="0" applyFont="1" applyBorder="1"/>
    <xf numFmtId="0" fontId="0" fillId="0" borderId="10" xfId="0" applyFont="1" applyBorder="1"/>
    <xf numFmtId="166" fontId="0" fillId="0" borderId="10" xfId="0" applyNumberFormat="1" applyFont="1" applyBorder="1"/>
    <xf numFmtId="0" fontId="0" fillId="0" borderId="0" xfId="0" applyFont="1" applyBorder="1" applyAlignment="1">
      <alignment horizontal="center"/>
    </xf>
    <xf numFmtId="166" fontId="57" fillId="0" borderId="0" xfId="0" applyNumberFormat="1" applyFont="1" applyFill="1" applyBorder="1" applyAlignment="1">
      <alignment horizontal="center" vertical="center" wrapText="1"/>
    </xf>
    <xf numFmtId="0" fontId="0" fillId="0" borderId="0" xfId="0" applyFont="1" applyFill="1" applyBorder="1"/>
    <xf numFmtId="166" fontId="0" fillId="0" borderId="0" xfId="0" applyNumberFormat="1" applyFont="1" applyBorder="1" applyAlignment="1">
      <alignment horizontal="center"/>
    </xf>
    <xf numFmtId="0" fontId="0" fillId="0" borderId="0" xfId="0" applyFill="1" applyAlignment="1">
      <alignment horizontal="left" vertical="top" wrapText="1"/>
    </xf>
    <xf numFmtId="0" fontId="0" fillId="0" borderId="0" xfId="0" applyFill="1" applyAlignment="1">
      <alignment horizontal="left" wrapText="1"/>
    </xf>
    <xf numFmtId="0" fontId="0" fillId="0" borderId="0" xfId="0" applyAlignment="1">
      <alignment horizontal="left" wrapText="1"/>
    </xf>
    <xf numFmtId="0" fontId="0" fillId="0" borderId="0" xfId="0" applyAlignment="1">
      <alignment horizontal="left" vertical="top" wrapText="1"/>
    </xf>
    <xf numFmtId="0" fontId="20" fillId="0" borderId="0" xfId="0" applyFont="1" applyBorder="1" applyAlignment="1">
      <alignment horizontal="center"/>
    </xf>
    <xf numFmtId="0" fontId="21" fillId="0" borderId="9" xfId="0" applyFont="1" applyBorder="1" applyAlignment="1">
      <alignment horizontal="right" vertical="center" textRotation="90"/>
    </xf>
    <xf numFmtId="0" fontId="21" fillId="0" borderId="11" xfId="0" applyFont="1" applyBorder="1" applyAlignment="1">
      <alignment horizontal="right" vertical="center" textRotation="90"/>
    </xf>
    <xf numFmtId="0" fontId="0" fillId="0" borderId="0" xfId="0" applyFont="1" applyAlignment="1">
      <alignment horizontal="left" wrapText="1"/>
    </xf>
  </cellXfs>
  <cellStyles count="2847">
    <cellStyle name="20% - Accent1" xfId="2801" builtinId="30" customBuiltin="1"/>
    <cellStyle name="20% - Accent2" xfId="2805" builtinId="34" customBuiltin="1"/>
    <cellStyle name="20% - Accent3" xfId="2809" builtinId="38" customBuiltin="1"/>
    <cellStyle name="20% - Accent4" xfId="2813" builtinId="42" customBuiltin="1"/>
    <cellStyle name="20% - Accent5" xfId="2817" builtinId="46" customBuiltin="1"/>
    <cellStyle name="20% - Accent6" xfId="2821" builtinId="50" customBuiltin="1"/>
    <cellStyle name="40% - Accent1" xfId="2802" builtinId="31" customBuiltin="1"/>
    <cellStyle name="40% - Accent2" xfId="2806" builtinId="35" customBuiltin="1"/>
    <cellStyle name="40% - Accent3" xfId="2810" builtinId="39" customBuiltin="1"/>
    <cellStyle name="40% - Accent4" xfId="2814" builtinId="43" customBuiltin="1"/>
    <cellStyle name="40% - Accent5" xfId="2818" builtinId="47" customBuiltin="1"/>
    <cellStyle name="40% - Accent6" xfId="2822" builtinId="51" customBuiltin="1"/>
    <cellStyle name="60% - Accent1" xfId="2803" builtinId="32" customBuiltin="1"/>
    <cellStyle name="60% - Accent2" xfId="2807" builtinId="36" customBuiltin="1"/>
    <cellStyle name="60% - Accent3" xfId="2811" builtinId="40" customBuiltin="1"/>
    <cellStyle name="60% - Accent4" xfId="2815" builtinId="44" customBuiltin="1"/>
    <cellStyle name="60% - Accent5" xfId="2819" builtinId="48" customBuiltin="1"/>
    <cellStyle name="60% - Accent6" xfId="2823" builtinId="52" customBuiltin="1"/>
    <cellStyle name="Accent1" xfId="2800" builtinId="29" customBuiltin="1"/>
    <cellStyle name="Accent2" xfId="2804" builtinId="33" customBuiltin="1"/>
    <cellStyle name="Accent3" xfId="2808" builtinId="37" customBuiltin="1"/>
    <cellStyle name="Accent4" xfId="2812" builtinId="41" customBuiltin="1"/>
    <cellStyle name="Accent5" xfId="2816" builtinId="45" customBuiltin="1"/>
    <cellStyle name="Accent6" xfId="2820" builtinId="49" customBuiltin="1"/>
    <cellStyle name="Bad" xfId="2789" builtinId="27" customBuiltin="1"/>
    <cellStyle name="Calculation" xfId="2793" builtinId="22" customBuiltin="1"/>
    <cellStyle name="Check Cell" xfId="2795" builtinId="23" customBuiltin="1"/>
    <cellStyle name="Comma" xfId="1" builtinId="3"/>
    <cellStyle name="Comma [0] 2" xfId="3"/>
    <cellStyle name="Comma [0] 2 10" xfId="59"/>
    <cellStyle name="Comma [0] 2 11" xfId="60"/>
    <cellStyle name="Comma [0] 2 12" xfId="61"/>
    <cellStyle name="Comma [0] 2 13" xfId="62"/>
    <cellStyle name="Comma [0] 2 14" xfId="63"/>
    <cellStyle name="Comma [0] 2 15" xfId="64"/>
    <cellStyle name="Comma [0] 2 16" xfId="65"/>
    <cellStyle name="Comma [0] 2 17" xfId="66"/>
    <cellStyle name="Comma [0] 2 18" xfId="67"/>
    <cellStyle name="Comma [0] 2 19" xfId="68"/>
    <cellStyle name="Comma [0] 2 2" xfId="4"/>
    <cellStyle name="Comma [0] 2 20" xfId="69"/>
    <cellStyle name="Comma [0] 2 21" xfId="70"/>
    <cellStyle name="Comma [0] 2 22" xfId="71"/>
    <cellStyle name="Comma [0] 2 23" xfId="72"/>
    <cellStyle name="Comma [0] 2 24" xfId="73"/>
    <cellStyle name="Comma [0] 2 25" xfId="74"/>
    <cellStyle name="Comma [0] 2 26" xfId="75"/>
    <cellStyle name="Comma [0] 2 27" xfId="76"/>
    <cellStyle name="Comma [0] 2 28" xfId="77"/>
    <cellStyle name="Comma [0] 2 29" xfId="78"/>
    <cellStyle name="Comma [0] 2 3" xfId="79"/>
    <cellStyle name="Comma [0] 2 30" xfId="80"/>
    <cellStyle name="Comma [0] 2 31" xfId="81"/>
    <cellStyle name="Comma [0] 2 32" xfId="82"/>
    <cellStyle name="Comma [0] 2 33" xfId="83"/>
    <cellStyle name="Comma [0] 2 34" xfId="84"/>
    <cellStyle name="Comma [0] 2 35" xfId="85"/>
    <cellStyle name="Comma [0] 2 36" xfId="86"/>
    <cellStyle name="Comma [0] 2 37" xfId="87"/>
    <cellStyle name="Comma [0] 2 38" xfId="88"/>
    <cellStyle name="Comma [0] 2 39" xfId="89"/>
    <cellStyle name="Comma [0] 2 4" xfId="90"/>
    <cellStyle name="Comma [0] 2 40" xfId="91"/>
    <cellStyle name="Comma [0] 2 41" xfId="92"/>
    <cellStyle name="Comma [0] 2 42" xfId="93"/>
    <cellStyle name="Comma [0] 2 43" xfId="94"/>
    <cellStyle name="Comma [0] 2 44" xfId="95"/>
    <cellStyle name="Comma [0] 2 45" xfId="96"/>
    <cellStyle name="Comma [0] 2 46" xfId="97"/>
    <cellStyle name="Comma [0] 2 47" xfId="98"/>
    <cellStyle name="Comma [0] 2 48" xfId="99"/>
    <cellStyle name="Comma [0] 2 49" xfId="100"/>
    <cellStyle name="Comma [0] 2 5" xfId="101"/>
    <cellStyle name="Comma [0] 2 50" xfId="102"/>
    <cellStyle name="Comma [0] 2 51" xfId="103"/>
    <cellStyle name="Comma [0] 2 52" xfId="104"/>
    <cellStyle name="Comma [0] 2 53" xfId="105"/>
    <cellStyle name="Comma [0] 2 54" xfId="106"/>
    <cellStyle name="Comma [0] 2 55" xfId="107"/>
    <cellStyle name="Comma [0] 2 56" xfId="108"/>
    <cellStyle name="Comma [0] 2 57" xfId="109"/>
    <cellStyle name="Comma [0] 2 58" xfId="110"/>
    <cellStyle name="Comma [0] 2 59" xfId="111"/>
    <cellStyle name="Comma [0] 2 6" xfId="112"/>
    <cellStyle name="Comma [0] 2 60" xfId="113"/>
    <cellStyle name="Comma [0] 2 61" xfId="114"/>
    <cellStyle name="Comma [0] 2 62" xfId="115"/>
    <cellStyle name="Comma [0] 2 63" xfId="116"/>
    <cellStyle name="Comma [0] 2 7" xfId="117"/>
    <cellStyle name="Comma [0] 2 8" xfId="118"/>
    <cellStyle name="Comma [0] 2 9" xfId="119"/>
    <cellStyle name="Comma 10" xfId="120"/>
    <cellStyle name="Comma 11" xfId="121"/>
    <cellStyle name="Comma 11 10" xfId="122"/>
    <cellStyle name="Comma 11 11" xfId="123"/>
    <cellStyle name="Comma 11 12" xfId="124"/>
    <cellStyle name="Comma 11 13" xfId="125"/>
    <cellStyle name="Comma 11 14" xfId="126"/>
    <cellStyle name="Comma 11 15" xfId="127"/>
    <cellStyle name="Comma 11 16" xfId="128"/>
    <cellStyle name="Comma 11 17" xfId="129"/>
    <cellStyle name="Comma 11 18" xfId="130"/>
    <cellStyle name="Comma 11 19" xfId="131"/>
    <cellStyle name="Comma 11 2" xfId="132"/>
    <cellStyle name="Comma 11 20" xfId="133"/>
    <cellStyle name="Comma 11 21" xfId="134"/>
    <cellStyle name="Comma 11 22" xfId="135"/>
    <cellStyle name="Comma 11 23" xfId="136"/>
    <cellStyle name="Comma 11 24" xfId="137"/>
    <cellStyle name="Comma 11 25" xfId="138"/>
    <cellStyle name="Comma 11 26" xfId="139"/>
    <cellStyle name="Comma 11 27" xfId="140"/>
    <cellStyle name="Comma 11 28" xfId="141"/>
    <cellStyle name="Comma 11 29" xfId="142"/>
    <cellStyle name="Comma 11 3" xfId="143"/>
    <cellStyle name="Comma 11 30" xfId="144"/>
    <cellStyle name="Comma 11 31" xfId="145"/>
    <cellStyle name="Comma 11 32" xfId="146"/>
    <cellStyle name="Comma 11 33" xfId="147"/>
    <cellStyle name="Comma 11 34" xfId="148"/>
    <cellStyle name="Comma 11 35" xfId="149"/>
    <cellStyle name="Comma 11 36" xfId="150"/>
    <cellStyle name="Comma 11 37" xfId="151"/>
    <cellStyle name="Comma 11 38" xfId="152"/>
    <cellStyle name="Comma 11 39" xfId="153"/>
    <cellStyle name="Comma 11 4" xfId="154"/>
    <cellStyle name="Comma 11 40" xfId="155"/>
    <cellStyle name="Comma 11 41" xfId="156"/>
    <cellStyle name="Comma 11 42" xfId="157"/>
    <cellStyle name="Comma 11 43" xfId="158"/>
    <cellStyle name="Comma 11 44" xfId="159"/>
    <cellStyle name="Comma 11 45" xfId="160"/>
    <cellStyle name="Comma 11 46" xfId="161"/>
    <cellStyle name="Comma 11 47" xfId="162"/>
    <cellStyle name="Comma 11 48" xfId="163"/>
    <cellStyle name="Comma 11 49" xfId="164"/>
    <cellStyle name="Comma 11 5" xfId="165"/>
    <cellStyle name="Comma 11 50" xfId="166"/>
    <cellStyle name="Comma 11 51" xfId="167"/>
    <cellStyle name="Comma 11 52" xfId="168"/>
    <cellStyle name="Comma 11 53" xfId="169"/>
    <cellStyle name="Comma 11 54" xfId="170"/>
    <cellStyle name="Comma 11 55" xfId="171"/>
    <cellStyle name="Comma 11 56" xfId="172"/>
    <cellStyle name="Comma 11 57" xfId="173"/>
    <cellStyle name="Comma 11 58" xfId="174"/>
    <cellStyle name="Comma 11 59" xfId="175"/>
    <cellStyle name="Comma 11 6" xfId="176"/>
    <cellStyle name="Comma 11 60" xfId="177"/>
    <cellStyle name="Comma 11 61" xfId="178"/>
    <cellStyle name="Comma 11 62" xfId="179"/>
    <cellStyle name="Comma 11 63" xfId="180"/>
    <cellStyle name="Comma 11 7" xfId="181"/>
    <cellStyle name="Comma 11 8" xfId="182"/>
    <cellStyle name="Comma 11 9" xfId="183"/>
    <cellStyle name="Comma 12" xfId="184"/>
    <cellStyle name="Comma 12 10" xfId="185"/>
    <cellStyle name="Comma 12 11" xfId="186"/>
    <cellStyle name="Comma 12 12" xfId="187"/>
    <cellStyle name="Comma 12 13" xfId="188"/>
    <cellStyle name="Comma 12 14" xfId="189"/>
    <cellStyle name="Comma 12 15" xfId="190"/>
    <cellStyle name="Comma 12 16" xfId="191"/>
    <cellStyle name="Comma 12 17" xfId="192"/>
    <cellStyle name="Comma 12 18" xfId="193"/>
    <cellStyle name="Comma 12 19" xfId="194"/>
    <cellStyle name="Comma 12 2" xfId="195"/>
    <cellStyle name="Comma 12 20" xfId="196"/>
    <cellStyle name="Comma 12 21" xfId="197"/>
    <cellStyle name="Comma 12 22" xfId="198"/>
    <cellStyle name="Comma 12 23" xfId="199"/>
    <cellStyle name="Comma 12 24" xfId="200"/>
    <cellStyle name="Comma 12 25" xfId="201"/>
    <cellStyle name="Comma 12 26" xfId="202"/>
    <cellStyle name="Comma 12 27" xfId="203"/>
    <cellStyle name="Comma 12 28" xfId="204"/>
    <cellStyle name="Comma 12 29" xfId="205"/>
    <cellStyle name="Comma 12 3" xfId="206"/>
    <cellStyle name="Comma 12 30" xfId="207"/>
    <cellStyle name="Comma 12 31" xfId="208"/>
    <cellStyle name="Comma 12 32" xfId="209"/>
    <cellStyle name="Comma 12 33" xfId="210"/>
    <cellStyle name="Comma 12 34" xfId="211"/>
    <cellStyle name="Comma 12 35" xfId="212"/>
    <cellStyle name="Comma 12 36" xfId="213"/>
    <cellStyle name="Comma 12 37" xfId="214"/>
    <cellStyle name="Comma 12 38" xfId="215"/>
    <cellStyle name="Comma 12 39" xfId="216"/>
    <cellStyle name="Comma 12 4" xfId="217"/>
    <cellStyle name="Comma 12 40" xfId="218"/>
    <cellStyle name="Comma 12 41" xfId="219"/>
    <cellStyle name="Comma 12 42" xfId="220"/>
    <cellStyle name="Comma 12 43" xfId="221"/>
    <cellStyle name="Comma 12 44" xfId="222"/>
    <cellStyle name="Comma 12 45" xfId="223"/>
    <cellStyle name="Comma 12 46" xfId="224"/>
    <cellStyle name="Comma 12 47" xfId="225"/>
    <cellStyle name="Comma 12 48" xfId="226"/>
    <cellStyle name="Comma 12 49" xfId="227"/>
    <cellStyle name="Comma 12 5" xfId="228"/>
    <cellStyle name="Comma 12 50" xfId="229"/>
    <cellStyle name="Comma 12 51" xfId="230"/>
    <cellStyle name="Comma 12 52" xfId="231"/>
    <cellStyle name="Comma 12 53" xfId="232"/>
    <cellStyle name="Comma 12 54" xfId="233"/>
    <cellStyle name="Comma 12 55" xfId="234"/>
    <cellStyle name="Comma 12 56" xfId="235"/>
    <cellStyle name="Comma 12 57" xfId="236"/>
    <cellStyle name="Comma 12 58" xfId="237"/>
    <cellStyle name="Comma 12 59" xfId="238"/>
    <cellStyle name="Comma 12 6" xfId="239"/>
    <cellStyle name="Comma 12 60" xfId="240"/>
    <cellStyle name="Comma 12 61" xfId="241"/>
    <cellStyle name="Comma 12 62" xfId="242"/>
    <cellStyle name="Comma 12 63" xfId="243"/>
    <cellStyle name="Comma 12 64" xfId="244"/>
    <cellStyle name="Comma 12 7" xfId="245"/>
    <cellStyle name="Comma 12 8" xfId="246"/>
    <cellStyle name="Comma 12 9" xfId="247"/>
    <cellStyle name="Comma 13" xfId="248"/>
    <cellStyle name="Comma 14" xfId="249"/>
    <cellStyle name="Comma 14 10" xfId="250"/>
    <cellStyle name="Comma 14 11" xfId="251"/>
    <cellStyle name="Comma 14 12" xfId="252"/>
    <cellStyle name="Comma 14 13" xfId="253"/>
    <cellStyle name="Comma 14 14" xfId="254"/>
    <cellStyle name="Comma 14 15" xfId="255"/>
    <cellStyle name="Comma 14 16" xfId="256"/>
    <cellStyle name="Comma 14 17" xfId="257"/>
    <cellStyle name="Comma 14 18" xfId="258"/>
    <cellStyle name="Comma 14 19" xfId="259"/>
    <cellStyle name="Comma 14 2" xfId="260"/>
    <cellStyle name="Comma 14 20" xfId="261"/>
    <cellStyle name="Comma 14 21" xfId="262"/>
    <cellStyle name="Comma 14 22" xfId="263"/>
    <cellStyle name="Comma 14 23" xfId="264"/>
    <cellStyle name="Comma 14 24" xfId="265"/>
    <cellStyle name="Comma 14 25" xfId="266"/>
    <cellStyle name="Comma 14 26" xfId="267"/>
    <cellStyle name="Comma 14 27" xfId="268"/>
    <cellStyle name="Comma 14 28" xfId="269"/>
    <cellStyle name="Comma 14 29" xfId="270"/>
    <cellStyle name="Comma 14 3" xfId="271"/>
    <cellStyle name="Comma 14 30" xfId="272"/>
    <cellStyle name="Comma 14 31" xfId="273"/>
    <cellStyle name="Comma 14 32" xfId="274"/>
    <cellStyle name="Comma 14 33" xfId="275"/>
    <cellStyle name="Comma 14 34" xfId="276"/>
    <cellStyle name="Comma 14 35" xfId="277"/>
    <cellStyle name="Comma 14 36" xfId="278"/>
    <cellStyle name="Comma 14 37" xfId="279"/>
    <cellStyle name="Comma 14 38" xfId="280"/>
    <cellStyle name="Comma 14 39" xfId="281"/>
    <cellStyle name="Comma 14 4" xfId="282"/>
    <cellStyle name="Comma 14 40" xfId="283"/>
    <cellStyle name="Comma 14 41" xfId="284"/>
    <cellStyle name="Comma 14 42" xfId="285"/>
    <cellStyle name="Comma 14 43" xfId="286"/>
    <cellStyle name="Comma 14 44" xfId="287"/>
    <cellStyle name="Comma 14 45" xfId="288"/>
    <cellStyle name="Comma 14 46" xfId="289"/>
    <cellStyle name="Comma 14 47" xfId="290"/>
    <cellStyle name="Comma 14 48" xfId="291"/>
    <cellStyle name="Comma 14 49" xfId="292"/>
    <cellStyle name="Comma 14 5" xfId="293"/>
    <cellStyle name="Comma 14 50" xfId="294"/>
    <cellStyle name="Comma 14 51" xfId="295"/>
    <cellStyle name="Comma 14 52" xfId="296"/>
    <cellStyle name="Comma 14 53" xfId="297"/>
    <cellStyle name="Comma 14 54" xfId="298"/>
    <cellStyle name="Comma 14 55" xfId="299"/>
    <cellStyle name="Comma 14 56" xfId="300"/>
    <cellStyle name="Comma 14 57" xfId="301"/>
    <cellStyle name="Comma 14 58" xfId="302"/>
    <cellStyle name="Comma 14 59" xfId="303"/>
    <cellStyle name="Comma 14 6" xfId="304"/>
    <cellStyle name="Comma 14 60" xfId="305"/>
    <cellStyle name="Comma 14 61" xfId="306"/>
    <cellStyle name="Comma 14 62" xfId="307"/>
    <cellStyle name="Comma 14 63" xfId="308"/>
    <cellStyle name="Comma 14 7" xfId="309"/>
    <cellStyle name="Comma 14 8" xfId="310"/>
    <cellStyle name="Comma 14 9" xfId="311"/>
    <cellStyle name="Comma 15" xfId="312"/>
    <cellStyle name="Comma 15 10" xfId="313"/>
    <cellStyle name="Comma 15 11" xfId="314"/>
    <cellStyle name="Comma 15 12" xfId="315"/>
    <cellStyle name="Comma 15 13" xfId="316"/>
    <cellStyle name="Comma 15 14" xfId="317"/>
    <cellStyle name="Comma 15 15" xfId="318"/>
    <cellStyle name="Comma 15 16" xfId="319"/>
    <cellStyle name="Comma 15 17" xfId="320"/>
    <cellStyle name="Comma 15 18" xfId="321"/>
    <cellStyle name="Comma 15 19" xfId="322"/>
    <cellStyle name="Comma 15 2" xfId="323"/>
    <cellStyle name="Comma 15 20" xfId="324"/>
    <cellStyle name="Comma 15 21" xfId="325"/>
    <cellStyle name="Comma 15 22" xfId="326"/>
    <cellStyle name="Comma 15 23" xfId="327"/>
    <cellStyle name="Comma 15 24" xfId="328"/>
    <cellStyle name="Comma 15 25" xfId="329"/>
    <cellStyle name="Comma 15 26" xfId="330"/>
    <cellStyle name="Comma 15 27" xfId="331"/>
    <cellStyle name="Comma 15 28" xfId="332"/>
    <cellStyle name="Comma 15 29" xfId="333"/>
    <cellStyle name="Comma 15 3" xfId="334"/>
    <cellStyle name="Comma 15 3 10" xfId="335"/>
    <cellStyle name="Comma 15 3 11" xfId="336"/>
    <cellStyle name="Comma 15 3 12" xfId="337"/>
    <cellStyle name="Comma 15 3 13" xfId="338"/>
    <cellStyle name="Comma 15 3 14" xfId="339"/>
    <cellStyle name="Comma 15 3 15" xfId="340"/>
    <cellStyle name="Comma 15 3 16" xfId="341"/>
    <cellStyle name="Comma 15 3 17" xfId="342"/>
    <cellStyle name="Comma 15 3 18" xfId="343"/>
    <cellStyle name="Comma 15 3 19" xfId="344"/>
    <cellStyle name="Comma 15 3 2" xfId="345"/>
    <cellStyle name="Comma 15 3 20" xfId="346"/>
    <cellStyle name="Comma 15 3 21" xfId="347"/>
    <cellStyle name="Comma 15 3 22" xfId="348"/>
    <cellStyle name="Comma 15 3 23" xfId="349"/>
    <cellStyle name="Comma 15 3 24" xfId="350"/>
    <cellStyle name="Comma 15 3 25" xfId="351"/>
    <cellStyle name="Comma 15 3 26" xfId="352"/>
    <cellStyle name="Comma 15 3 3" xfId="353"/>
    <cellStyle name="Comma 15 3 4" xfId="354"/>
    <cellStyle name="Comma 15 3 5" xfId="355"/>
    <cellStyle name="Comma 15 3 6" xfId="356"/>
    <cellStyle name="Comma 15 3 7" xfId="357"/>
    <cellStyle name="Comma 15 3 8" xfId="358"/>
    <cellStyle name="Comma 15 3 9" xfId="359"/>
    <cellStyle name="Comma 15 30" xfId="360"/>
    <cellStyle name="Comma 15 31" xfId="361"/>
    <cellStyle name="Comma 15 32" xfId="362"/>
    <cellStyle name="Comma 15 33" xfId="363"/>
    <cellStyle name="Comma 15 34" xfId="364"/>
    <cellStyle name="Comma 15 35" xfId="365"/>
    <cellStyle name="Comma 15 36" xfId="366"/>
    <cellStyle name="Comma 15 37" xfId="367"/>
    <cellStyle name="Comma 15 38" xfId="368"/>
    <cellStyle name="Comma 15 39" xfId="369"/>
    <cellStyle name="Comma 15 4" xfId="370"/>
    <cellStyle name="Comma 15 40" xfId="371"/>
    <cellStyle name="Comma 15 41" xfId="372"/>
    <cellStyle name="Comma 15 42" xfId="373"/>
    <cellStyle name="Comma 15 43" xfId="374"/>
    <cellStyle name="Comma 15 44" xfId="375"/>
    <cellStyle name="Comma 15 45" xfId="376"/>
    <cellStyle name="Comma 15 46" xfId="377"/>
    <cellStyle name="Comma 15 47" xfId="378"/>
    <cellStyle name="Comma 15 48" xfId="379"/>
    <cellStyle name="Comma 15 49" xfId="380"/>
    <cellStyle name="Comma 15 5" xfId="381"/>
    <cellStyle name="Comma 15 5 10" xfId="382"/>
    <cellStyle name="Comma 15 5 11" xfId="383"/>
    <cellStyle name="Comma 15 5 12" xfId="384"/>
    <cellStyle name="Comma 15 5 13" xfId="385"/>
    <cellStyle name="Comma 15 5 14" xfId="386"/>
    <cellStyle name="Comma 15 5 15" xfId="387"/>
    <cellStyle name="Comma 15 5 16" xfId="388"/>
    <cellStyle name="Comma 15 5 17" xfId="389"/>
    <cellStyle name="Comma 15 5 18" xfId="390"/>
    <cellStyle name="Comma 15 5 19" xfId="391"/>
    <cellStyle name="Comma 15 5 2" xfId="392"/>
    <cellStyle name="Comma 15 5 20" xfId="393"/>
    <cellStyle name="Comma 15 5 21" xfId="394"/>
    <cellStyle name="Comma 15 5 22" xfId="395"/>
    <cellStyle name="Comma 15 5 23" xfId="396"/>
    <cellStyle name="Comma 15 5 24" xfId="397"/>
    <cellStyle name="Comma 15 5 25" xfId="398"/>
    <cellStyle name="Comma 15 5 26" xfId="399"/>
    <cellStyle name="Comma 15 5 27" xfId="400"/>
    <cellStyle name="Comma 15 5 28" xfId="401"/>
    <cellStyle name="Comma 15 5 29" xfId="402"/>
    <cellStyle name="Comma 15 5 3" xfId="403"/>
    <cellStyle name="Comma 15 5 30" xfId="404"/>
    <cellStyle name="Comma 15 5 31" xfId="405"/>
    <cellStyle name="Comma 15 5 32" xfId="406"/>
    <cellStyle name="Comma 15 5 33" xfId="407"/>
    <cellStyle name="Comma 15 5 34" xfId="408"/>
    <cellStyle name="Comma 15 5 35" xfId="409"/>
    <cellStyle name="Comma 15 5 36" xfId="410"/>
    <cellStyle name="Comma 15 5 37" xfId="411"/>
    <cellStyle name="Comma 15 5 38" xfId="412"/>
    <cellStyle name="Comma 15 5 39" xfId="413"/>
    <cellStyle name="Comma 15 5 4" xfId="414"/>
    <cellStyle name="Comma 15 5 40" xfId="415"/>
    <cellStyle name="Comma 15 5 41" xfId="416"/>
    <cellStyle name="Comma 15 5 42" xfId="417"/>
    <cellStyle name="Comma 15 5 43" xfId="418"/>
    <cellStyle name="Comma 15 5 44" xfId="419"/>
    <cellStyle name="Comma 15 5 45" xfId="420"/>
    <cellStyle name="Comma 15 5 46" xfId="421"/>
    <cellStyle name="Comma 15 5 47" xfId="422"/>
    <cellStyle name="Comma 15 5 48" xfId="423"/>
    <cellStyle name="Comma 15 5 49" xfId="424"/>
    <cellStyle name="Comma 15 5 5" xfId="425"/>
    <cellStyle name="Comma 15 5 50" xfId="426"/>
    <cellStyle name="Comma 15 5 51" xfId="427"/>
    <cellStyle name="Comma 15 5 52" xfId="428"/>
    <cellStyle name="Comma 15 5 53" xfId="429"/>
    <cellStyle name="Comma 15 5 54" xfId="430"/>
    <cellStyle name="Comma 15 5 55" xfId="431"/>
    <cellStyle name="Comma 15 5 56" xfId="432"/>
    <cellStyle name="Comma 15 5 57" xfId="433"/>
    <cellStyle name="Comma 15 5 58" xfId="434"/>
    <cellStyle name="Comma 15 5 59" xfId="435"/>
    <cellStyle name="Comma 15 5 6" xfId="436"/>
    <cellStyle name="Comma 15 5 60" xfId="437"/>
    <cellStyle name="Comma 15 5 61" xfId="438"/>
    <cellStyle name="Comma 15 5 62" xfId="439"/>
    <cellStyle name="Comma 15 5 63" xfId="440"/>
    <cellStyle name="Comma 15 5 64" xfId="441"/>
    <cellStyle name="Comma 15 5 65" xfId="442"/>
    <cellStyle name="Comma 15 5 66" xfId="443"/>
    <cellStyle name="Comma 15 5 67" xfId="444"/>
    <cellStyle name="Comma 15 5 68" xfId="445"/>
    <cellStyle name="Comma 15 5 69" xfId="446"/>
    <cellStyle name="Comma 15 5 7" xfId="447"/>
    <cellStyle name="Comma 15 5 70" xfId="448"/>
    <cellStyle name="Comma 15 5 71" xfId="449"/>
    <cellStyle name="Comma 15 5 8" xfId="450"/>
    <cellStyle name="Comma 15 5 9" xfId="451"/>
    <cellStyle name="Comma 15 50" xfId="452"/>
    <cellStyle name="Comma 15 51" xfId="453"/>
    <cellStyle name="Comma 15 52" xfId="454"/>
    <cellStyle name="Comma 15 53" xfId="455"/>
    <cellStyle name="Comma 15 54" xfId="456"/>
    <cellStyle name="Comma 15 55" xfId="457"/>
    <cellStyle name="Comma 15 56" xfId="458"/>
    <cellStyle name="Comma 15 57" xfId="459"/>
    <cellStyle name="Comma 15 58" xfId="460"/>
    <cellStyle name="Comma 15 59" xfId="461"/>
    <cellStyle name="Comma 15 6" xfId="462"/>
    <cellStyle name="Comma 15 60" xfId="463"/>
    <cellStyle name="Comma 15 60 2" xfId="464"/>
    <cellStyle name="Comma 15 60 3" xfId="465"/>
    <cellStyle name="Comma 15 60 3 2" xfId="466"/>
    <cellStyle name="Comma 15 61" xfId="467"/>
    <cellStyle name="Comma 15 62" xfId="468"/>
    <cellStyle name="Comma 15 63" xfId="469"/>
    <cellStyle name="Comma 15 64" xfId="470"/>
    <cellStyle name="Comma 15 65" xfId="471"/>
    <cellStyle name="Comma 15 66" xfId="472"/>
    <cellStyle name="Comma 15 67" xfId="473"/>
    <cellStyle name="Comma 15 68" xfId="474"/>
    <cellStyle name="Comma 15 69" xfId="475"/>
    <cellStyle name="Comma 15 7" xfId="476"/>
    <cellStyle name="Comma 15 70" xfId="477"/>
    <cellStyle name="Comma 15 71" xfId="478"/>
    <cellStyle name="Comma 15 72" xfId="479"/>
    <cellStyle name="Comma 15 73" xfId="480"/>
    <cellStyle name="Comma 15 74" xfId="481"/>
    <cellStyle name="Comma 15 8" xfId="482"/>
    <cellStyle name="Comma 15 9" xfId="483"/>
    <cellStyle name="Comma 16" xfId="484"/>
    <cellStyle name="Comma 17" xfId="485"/>
    <cellStyle name="Comma 18" xfId="486"/>
    <cellStyle name="Comma 19" xfId="487"/>
    <cellStyle name="Comma 2" xfId="5"/>
    <cellStyle name="Comma 2 2" xfId="6"/>
    <cellStyle name="Comma 2 2 2" xfId="7"/>
    <cellStyle name="Comma 2 3" xfId="8"/>
    <cellStyle name="Comma 2 4" xfId="488"/>
    <cellStyle name="Comma 2 5" xfId="2824"/>
    <cellStyle name="Comma 2 56" xfId="489"/>
    <cellStyle name="Comma 20" xfId="490"/>
    <cellStyle name="Comma 21" xfId="491"/>
    <cellStyle name="Comma 22" xfId="492"/>
    <cellStyle name="Comma 23" xfId="493"/>
    <cellStyle name="Comma 24" xfId="494"/>
    <cellStyle name="Comma 25" xfId="495"/>
    <cellStyle name="Comma 26" xfId="496"/>
    <cellStyle name="Comma 27" xfId="497"/>
    <cellStyle name="Comma 28" xfId="498"/>
    <cellStyle name="Comma 29" xfId="499"/>
    <cellStyle name="Comma 3" xfId="9"/>
    <cellStyle name="Comma 3 10" xfId="500"/>
    <cellStyle name="Comma 3 11" xfId="501"/>
    <cellStyle name="Comma 3 12" xfId="502"/>
    <cellStyle name="Comma 3 13" xfId="503"/>
    <cellStyle name="Comma 3 14" xfId="504"/>
    <cellStyle name="Comma 3 15" xfId="505"/>
    <cellStyle name="Comma 3 16" xfId="506"/>
    <cellStyle name="Comma 3 17" xfId="507"/>
    <cellStyle name="Comma 3 18" xfId="508"/>
    <cellStyle name="Comma 3 19" xfId="509"/>
    <cellStyle name="Comma 3 2" xfId="510"/>
    <cellStyle name="Comma 3 20" xfId="511"/>
    <cellStyle name="Comma 3 21" xfId="512"/>
    <cellStyle name="Comma 3 22" xfId="513"/>
    <cellStyle name="Comma 3 23" xfId="514"/>
    <cellStyle name="Comma 3 24" xfId="515"/>
    <cellStyle name="Comma 3 25" xfId="516"/>
    <cellStyle name="Comma 3 26" xfId="517"/>
    <cellStyle name="Comma 3 27" xfId="518"/>
    <cellStyle name="Comma 3 28" xfId="519"/>
    <cellStyle name="Comma 3 29" xfId="520"/>
    <cellStyle name="Comma 3 3" xfId="521"/>
    <cellStyle name="Comma 3 30" xfId="522"/>
    <cellStyle name="Comma 3 31" xfId="523"/>
    <cellStyle name="Comma 3 32" xfId="524"/>
    <cellStyle name="Comma 3 33" xfId="525"/>
    <cellStyle name="Comma 3 34" xfId="526"/>
    <cellStyle name="Comma 3 35" xfId="527"/>
    <cellStyle name="Comma 3 36" xfId="528"/>
    <cellStyle name="Comma 3 37" xfId="529"/>
    <cellStyle name="Comma 3 38" xfId="530"/>
    <cellStyle name="Comma 3 39" xfId="531"/>
    <cellStyle name="Comma 3 4" xfId="532"/>
    <cellStyle name="Comma 3 40" xfId="533"/>
    <cellStyle name="Comma 3 41" xfId="534"/>
    <cellStyle name="Comma 3 42" xfId="535"/>
    <cellStyle name="Comma 3 43" xfId="536"/>
    <cellStyle name="Comma 3 44" xfId="537"/>
    <cellStyle name="Comma 3 45" xfId="538"/>
    <cellStyle name="Comma 3 46" xfId="539"/>
    <cellStyle name="Comma 3 47" xfId="540"/>
    <cellStyle name="Comma 3 48" xfId="541"/>
    <cellStyle name="Comma 3 49" xfId="542"/>
    <cellStyle name="Comma 3 5" xfId="543"/>
    <cellStyle name="Comma 3 50" xfId="544"/>
    <cellStyle name="Comma 3 51" xfId="545"/>
    <cellStyle name="Comma 3 52" xfId="546"/>
    <cellStyle name="Comma 3 53" xfId="547"/>
    <cellStyle name="Comma 3 54" xfId="548"/>
    <cellStyle name="Comma 3 55" xfId="549"/>
    <cellStyle name="Comma 3 56" xfId="550"/>
    <cellStyle name="Comma 3 57" xfId="551"/>
    <cellStyle name="Comma 3 58" xfId="552"/>
    <cellStyle name="Comma 3 59" xfId="553"/>
    <cellStyle name="Comma 3 6" xfId="554"/>
    <cellStyle name="Comma 3 60" xfId="555"/>
    <cellStyle name="Comma 3 61" xfId="556"/>
    <cellStyle name="Comma 3 62" xfId="557"/>
    <cellStyle name="Comma 3 63" xfId="558"/>
    <cellStyle name="Comma 3 64" xfId="559"/>
    <cellStyle name="Comma 3 7" xfId="560"/>
    <cellStyle name="Comma 3 8" xfId="561"/>
    <cellStyle name="Comma 3 9" xfId="562"/>
    <cellStyle name="Comma 30" xfId="563"/>
    <cellStyle name="Comma 31" xfId="564"/>
    <cellStyle name="Comma 32" xfId="565"/>
    <cellStyle name="Comma 33" xfId="566"/>
    <cellStyle name="Comma 34" xfId="567"/>
    <cellStyle name="Comma 35" xfId="568"/>
    <cellStyle name="Comma 36" xfId="569"/>
    <cellStyle name="Comma 37" xfId="570"/>
    <cellStyle name="Comma 4" xfId="10"/>
    <cellStyle name="Comma 4 10" xfId="571"/>
    <cellStyle name="Comma 4 11" xfId="572"/>
    <cellStyle name="Comma 4 12" xfId="573"/>
    <cellStyle name="Comma 4 13" xfId="574"/>
    <cellStyle name="Comma 4 14" xfId="575"/>
    <cellStyle name="Comma 4 15" xfId="576"/>
    <cellStyle name="Comma 4 16" xfId="577"/>
    <cellStyle name="Comma 4 17" xfId="578"/>
    <cellStyle name="Comma 4 18" xfId="579"/>
    <cellStyle name="Comma 4 19" xfId="580"/>
    <cellStyle name="Comma 4 2" xfId="581"/>
    <cellStyle name="Comma 4 20" xfId="582"/>
    <cellStyle name="Comma 4 21" xfId="583"/>
    <cellStyle name="Comma 4 22" xfId="584"/>
    <cellStyle name="Comma 4 23" xfId="585"/>
    <cellStyle name="Comma 4 24" xfId="586"/>
    <cellStyle name="Comma 4 25" xfId="587"/>
    <cellStyle name="Comma 4 26" xfId="588"/>
    <cellStyle name="Comma 4 27" xfId="589"/>
    <cellStyle name="Comma 4 28" xfId="590"/>
    <cellStyle name="Comma 4 29" xfId="591"/>
    <cellStyle name="Comma 4 3" xfId="592"/>
    <cellStyle name="Comma 4 30" xfId="593"/>
    <cellStyle name="Comma 4 31" xfId="594"/>
    <cellStyle name="Comma 4 32" xfId="595"/>
    <cellStyle name="Comma 4 33" xfId="596"/>
    <cellStyle name="Comma 4 34" xfId="597"/>
    <cellStyle name="Comma 4 35" xfId="598"/>
    <cellStyle name="Comma 4 36" xfId="599"/>
    <cellStyle name="Comma 4 37" xfId="600"/>
    <cellStyle name="Comma 4 38" xfId="601"/>
    <cellStyle name="Comma 4 39" xfId="602"/>
    <cellStyle name="Comma 4 4" xfId="603"/>
    <cellStyle name="Comma 4 40" xfId="604"/>
    <cellStyle name="Comma 4 41" xfId="605"/>
    <cellStyle name="Comma 4 42" xfId="606"/>
    <cellStyle name="Comma 4 43" xfId="607"/>
    <cellStyle name="Comma 4 44" xfId="608"/>
    <cellStyle name="Comma 4 45" xfId="609"/>
    <cellStyle name="Comma 4 46" xfId="610"/>
    <cellStyle name="Comma 4 47" xfId="611"/>
    <cellStyle name="Comma 4 48" xfId="612"/>
    <cellStyle name="Comma 4 49" xfId="613"/>
    <cellStyle name="Comma 4 5" xfId="614"/>
    <cellStyle name="Comma 4 50" xfId="615"/>
    <cellStyle name="Comma 4 51" xfId="616"/>
    <cellStyle name="Comma 4 52" xfId="617"/>
    <cellStyle name="Comma 4 53" xfId="618"/>
    <cellStyle name="Comma 4 54" xfId="619"/>
    <cellStyle name="Comma 4 55" xfId="620"/>
    <cellStyle name="Comma 4 56" xfId="621"/>
    <cellStyle name="Comma 4 57" xfId="622"/>
    <cellStyle name="Comma 4 58" xfId="623"/>
    <cellStyle name="Comma 4 59" xfId="624"/>
    <cellStyle name="Comma 4 6" xfId="625"/>
    <cellStyle name="Comma 4 60" xfId="626"/>
    <cellStyle name="Comma 4 61" xfId="627"/>
    <cellStyle name="Comma 4 62" xfId="628"/>
    <cellStyle name="Comma 4 63" xfId="629"/>
    <cellStyle name="Comma 4 64" xfId="2839"/>
    <cellStyle name="Comma 4 7" xfId="630"/>
    <cellStyle name="Comma 4 8" xfId="631"/>
    <cellStyle name="Comma 4 9" xfId="632"/>
    <cellStyle name="Comma 5" xfId="11"/>
    <cellStyle name="Comma 5 10" xfId="633"/>
    <cellStyle name="Comma 5 11" xfId="634"/>
    <cellStyle name="Comma 5 12" xfId="635"/>
    <cellStyle name="Comma 5 13" xfId="636"/>
    <cellStyle name="Comma 5 14" xfId="637"/>
    <cellStyle name="Comma 5 15" xfId="638"/>
    <cellStyle name="Comma 5 16" xfId="639"/>
    <cellStyle name="Comma 5 17" xfId="640"/>
    <cellStyle name="Comma 5 18" xfId="641"/>
    <cellStyle name="Comma 5 19" xfId="642"/>
    <cellStyle name="Comma 5 2" xfId="643"/>
    <cellStyle name="Comma 5 20" xfId="644"/>
    <cellStyle name="Comma 5 21" xfId="645"/>
    <cellStyle name="Comma 5 22" xfId="646"/>
    <cellStyle name="Comma 5 23" xfId="647"/>
    <cellStyle name="Comma 5 24" xfId="648"/>
    <cellStyle name="Comma 5 25" xfId="649"/>
    <cellStyle name="Comma 5 26" xfId="650"/>
    <cellStyle name="Comma 5 27" xfId="651"/>
    <cellStyle name="Comma 5 28" xfId="652"/>
    <cellStyle name="Comma 5 29" xfId="653"/>
    <cellStyle name="Comma 5 3" xfId="654"/>
    <cellStyle name="Comma 5 30" xfId="655"/>
    <cellStyle name="Comma 5 31" xfId="656"/>
    <cellStyle name="Comma 5 32" xfId="657"/>
    <cellStyle name="Comma 5 33" xfId="658"/>
    <cellStyle name="Comma 5 34" xfId="659"/>
    <cellStyle name="Comma 5 35" xfId="660"/>
    <cellStyle name="Comma 5 36" xfId="661"/>
    <cellStyle name="Comma 5 37" xfId="662"/>
    <cellStyle name="Comma 5 38" xfId="663"/>
    <cellStyle name="Comma 5 39" xfId="664"/>
    <cellStyle name="Comma 5 4" xfId="665"/>
    <cellStyle name="Comma 5 40" xfId="666"/>
    <cellStyle name="Comma 5 41" xfId="667"/>
    <cellStyle name="Comma 5 42" xfId="668"/>
    <cellStyle name="Comma 5 43" xfId="669"/>
    <cellStyle name="Comma 5 44" xfId="670"/>
    <cellStyle name="Comma 5 45" xfId="671"/>
    <cellStyle name="Comma 5 46" xfId="672"/>
    <cellStyle name="Comma 5 47" xfId="673"/>
    <cellStyle name="Comma 5 48" xfId="674"/>
    <cellStyle name="Comma 5 49" xfId="675"/>
    <cellStyle name="Comma 5 5" xfId="676"/>
    <cellStyle name="Comma 5 50" xfId="677"/>
    <cellStyle name="Comma 5 51" xfId="678"/>
    <cellStyle name="Comma 5 52" xfId="679"/>
    <cellStyle name="Comma 5 53" xfId="680"/>
    <cellStyle name="Comma 5 54" xfId="681"/>
    <cellStyle name="Comma 5 55" xfId="682"/>
    <cellStyle name="Comma 5 56" xfId="683"/>
    <cellStyle name="Comma 5 57" xfId="684"/>
    <cellStyle name="Comma 5 58" xfId="685"/>
    <cellStyle name="Comma 5 59" xfId="686"/>
    <cellStyle name="Comma 5 6" xfId="687"/>
    <cellStyle name="Comma 5 60" xfId="688"/>
    <cellStyle name="Comma 5 61" xfId="689"/>
    <cellStyle name="Comma 5 62" xfId="690"/>
    <cellStyle name="Comma 5 63" xfId="691"/>
    <cellStyle name="Comma 5 7" xfId="692"/>
    <cellStyle name="Comma 5 8" xfId="693"/>
    <cellStyle name="Comma 5 9" xfId="694"/>
    <cellStyle name="Comma 6" xfId="12"/>
    <cellStyle name="Comma 6 10" xfId="695"/>
    <cellStyle name="Comma 6 11" xfId="696"/>
    <cellStyle name="Comma 6 12" xfId="697"/>
    <cellStyle name="Comma 6 13" xfId="698"/>
    <cellStyle name="Comma 6 14" xfId="699"/>
    <cellStyle name="Comma 6 15" xfId="700"/>
    <cellStyle name="Comma 6 16" xfId="701"/>
    <cellStyle name="Comma 6 17" xfId="702"/>
    <cellStyle name="Comma 6 18" xfId="703"/>
    <cellStyle name="Comma 6 19" xfId="704"/>
    <cellStyle name="Comma 6 2" xfId="705"/>
    <cellStyle name="Comma 6 20" xfId="706"/>
    <cellStyle name="Comma 6 21" xfId="707"/>
    <cellStyle name="Comma 6 22" xfId="708"/>
    <cellStyle name="Comma 6 23" xfId="709"/>
    <cellStyle name="Comma 6 24" xfId="710"/>
    <cellStyle name="Comma 6 25" xfId="711"/>
    <cellStyle name="Comma 6 26" xfId="712"/>
    <cellStyle name="Comma 6 27" xfId="713"/>
    <cellStyle name="Comma 6 28" xfId="714"/>
    <cellStyle name="Comma 6 29" xfId="715"/>
    <cellStyle name="Comma 6 3" xfId="716"/>
    <cellStyle name="Comma 6 30" xfId="717"/>
    <cellStyle name="Comma 6 31" xfId="718"/>
    <cellStyle name="Comma 6 32" xfId="719"/>
    <cellStyle name="Comma 6 33" xfId="720"/>
    <cellStyle name="Comma 6 34" xfId="721"/>
    <cellStyle name="Comma 6 35" xfId="722"/>
    <cellStyle name="Comma 6 36" xfId="723"/>
    <cellStyle name="Comma 6 37" xfId="724"/>
    <cellStyle name="Comma 6 38" xfId="725"/>
    <cellStyle name="Comma 6 39" xfId="726"/>
    <cellStyle name="Comma 6 4" xfId="727"/>
    <cellStyle name="Comma 6 40" xfId="728"/>
    <cellStyle name="Comma 6 41" xfId="729"/>
    <cellStyle name="Comma 6 42" xfId="730"/>
    <cellStyle name="Comma 6 43" xfId="731"/>
    <cellStyle name="Comma 6 44" xfId="732"/>
    <cellStyle name="Comma 6 45" xfId="733"/>
    <cellStyle name="Comma 6 46" xfId="734"/>
    <cellStyle name="Comma 6 47" xfId="735"/>
    <cellStyle name="Comma 6 48" xfId="736"/>
    <cellStyle name="Comma 6 49" xfId="737"/>
    <cellStyle name="Comma 6 5" xfId="738"/>
    <cellStyle name="Comma 6 50" xfId="739"/>
    <cellStyle name="Comma 6 51" xfId="740"/>
    <cellStyle name="Comma 6 52" xfId="741"/>
    <cellStyle name="Comma 6 53" xfId="742"/>
    <cellStyle name="Comma 6 54" xfId="743"/>
    <cellStyle name="Comma 6 55" xfId="744"/>
    <cellStyle name="Comma 6 56" xfId="745"/>
    <cellStyle name="Comma 6 57" xfId="746"/>
    <cellStyle name="Comma 6 58" xfId="747"/>
    <cellStyle name="Comma 6 59" xfId="748"/>
    <cellStyle name="Comma 6 6" xfId="749"/>
    <cellStyle name="Comma 6 60" xfId="750"/>
    <cellStyle name="Comma 6 61" xfId="751"/>
    <cellStyle name="Comma 6 62" xfId="752"/>
    <cellStyle name="Comma 6 63" xfId="753"/>
    <cellStyle name="Comma 6 7" xfId="754"/>
    <cellStyle name="Comma 6 8" xfId="755"/>
    <cellStyle name="Comma 6 9" xfId="756"/>
    <cellStyle name="Comma 7" xfId="757"/>
    <cellStyle name="Comma 7 10" xfId="758"/>
    <cellStyle name="Comma 7 11" xfId="759"/>
    <cellStyle name="Comma 7 12" xfId="760"/>
    <cellStyle name="Comma 7 13" xfId="761"/>
    <cellStyle name="Comma 7 14" xfId="762"/>
    <cellStyle name="Comma 7 15" xfId="763"/>
    <cellStyle name="Comma 7 16" xfId="764"/>
    <cellStyle name="Comma 7 17" xfId="765"/>
    <cellStyle name="Comma 7 18" xfId="766"/>
    <cellStyle name="Comma 7 19" xfId="767"/>
    <cellStyle name="Comma 7 2" xfId="768"/>
    <cellStyle name="Comma 7 20" xfId="769"/>
    <cellStyle name="Comma 7 21" xfId="770"/>
    <cellStyle name="Comma 7 22" xfId="771"/>
    <cellStyle name="Comma 7 23" xfId="772"/>
    <cellStyle name="Comma 7 24" xfId="773"/>
    <cellStyle name="Comma 7 25" xfId="774"/>
    <cellStyle name="Comma 7 26" xfId="775"/>
    <cellStyle name="Comma 7 27" xfId="776"/>
    <cellStyle name="Comma 7 28" xfId="777"/>
    <cellStyle name="Comma 7 29" xfId="778"/>
    <cellStyle name="Comma 7 3" xfId="779"/>
    <cellStyle name="Comma 7 30" xfId="780"/>
    <cellStyle name="Comma 7 31" xfId="781"/>
    <cellStyle name="Comma 7 32" xfId="782"/>
    <cellStyle name="Comma 7 33" xfId="783"/>
    <cellStyle name="Comma 7 34" xfId="784"/>
    <cellStyle name="Comma 7 35" xfId="785"/>
    <cellStyle name="Comma 7 36" xfId="786"/>
    <cellStyle name="Comma 7 37" xfId="787"/>
    <cellStyle name="Comma 7 38" xfId="788"/>
    <cellStyle name="Comma 7 39" xfId="789"/>
    <cellStyle name="Comma 7 4" xfId="790"/>
    <cellStyle name="Comma 7 40" xfId="791"/>
    <cellStyle name="Comma 7 41" xfId="792"/>
    <cellStyle name="Comma 7 42" xfId="793"/>
    <cellStyle name="Comma 7 43" xfId="794"/>
    <cellStyle name="Comma 7 44" xfId="795"/>
    <cellStyle name="Comma 7 45" xfId="796"/>
    <cellStyle name="Comma 7 46" xfId="797"/>
    <cellStyle name="Comma 7 47" xfId="798"/>
    <cellStyle name="Comma 7 48" xfId="799"/>
    <cellStyle name="Comma 7 49" xfId="800"/>
    <cellStyle name="Comma 7 5" xfId="801"/>
    <cellStyle name="Comma 7 50" xfId="802"/>
    <cellStyle name="Comma 7 51" xfId="803"/>
    <cellStyle name="Comma 7 52" xfId="804"/>
    <cellStyle name="Comma 7 53" xfId="805"/>
    <cellStyle name="Comma 7 54" xfId="806"/>
    <cellStyle name="Comma 7 55" xfId="807"/>
    <cellStyle name="Comma 7 56" xfId="808"/>
    <cellStyle name="Comma 7 57" xfId="809"/>
    <cellStyle name="Comma 7 58" xfId="810"/>
    <cellStyle name="Comma 7 59" xfId="811"/>
    <cellStyle name="Comma 7 6" xfId="812"/>
    <cellStyle name="Comma 7 60" xfId="813"/>
    <cellStyle name="Comma 7 61" xfId="814"/>
    <cellStyle name="Comma 7 62" xfId="815"/>
    <cellStyle name="Comma 7 63" xfId="816"/>
    <cellStyle name="Comma 7 7" xfId="817"/>
    <cellStyle name="Comma 7 8" xfId="818"/>
    <cellStyle name="Comma 7 9" xfId="819"/>
    <cellStyle name="Comma 8" xfId="820"/>
    <cellStyle name="Comma 8 10" xfId="821"/>
    <cellStyle name="Comma 8 11" xfId="822"/>
    <cellStyle name="Comma 8 12" xfId="823"/>
    <cellStyle name="Comma 8 13" xfId="824"/>
    <cellStyle name="Comma 8 14" xfId="825"/>
    <cellStyle name="Comma 8 15" xfId="826"/>
    <cellStyle name="Comma 8 16" xfId="827"/>
    <cellStyle name="Comma 8 17" xfId="828"/>
    <cellStyle name="Comma 8 18" xfId="829"/>
    <cellStyle name="Comma 8 19" xfId="830"/>
    <cellStyle name="Comma 8 2" xfId="831"/>
    <cellStyle name="Comma 8 20" xfId="832"/>
    <cellStyle name="Comma 8 21" xfId="833"/>
    <cellStyle name="Comma 8 22" xfId="834"/>
    <cellStyle name="Comma 8 23" xfId="835"/>
    <cellStyle name="Comma 8 24" xfId="836"/>
    <cellStyle name="Comma 8 25" xfId="837"/>
    <cellStyle name="Comma 8 26" xfId="838"/>
    <cellStyle name="Comma 8 27" xfId="839"/>
    <cellStyle name="Comma 8 28" xfId="840"/>
    <cellStyle name="Comma 8 29" xfId="841"/>
    <cellStyle name="Comma 8 3" xfId="842"/>
    <cellStyle name="Comma 8 30" xfId="843"/>
    <cellStyle name="Comma 8 31" xfId="844"/>
    <cellStyle name="Comma 8 32" xfId="845"/>
    <cellStyle name="Comma 8 33" xfId="846"/>
    <cellStyle name="Comma 8 34" xfId="847"/>
    <cellStyle name="Comma 8 35" xfId="848"/>
    <cellStyle name="Comma 8 36" xfId="849"/>
    <cellStyle name="Comma 8 37" xfId="850"/>
    <cellStyle name="Comma 8 38" xfId="851"/>
    <cellStyle name="Comma 8 39" xfId="852"/>
    <cellStyle name="Comma 8 4" xfId="853"/>
    <cellStyle name="Comma 8 40" xfId="854"/>
    <cellStyle name="Comma 8 41" xfId="855"/>
    <cellStyle name="Comma 8 42" xfId="856"/>
    <cellStyle name="Comma 8 43" xfId="857"/>
    <cellStyle name="Comma 8 44" xfId="858"/>
    <cellStyle name="Comma 8 45" xfId="859"/>
    <cellStyle name="Comma 8 46" xfId="860"/>
    <cellStyle name="Comma 8 47" xfId="861"/>
    <cellStyle name="Comma 8 48" xfId="862"/>
    <cellStyle name="Comma 8 49" xfId="863"/>
    <cellStyle name="Comma 8 5" xfId="864"/>
    <cellStyle name="Comma 8 50" xfId="865"/>
    <cellStyle name="Comma 8 51" xfId="866"/>
    <cellStyle name="Comma 8 52" xfId="867"/>
    <cellStyle name="Comma 8 53" xfId="868"/>
    <cellStyle name="Comma 8 54" xfId="869"/>
    <cellStyle name="Comma 8 55" xfId="870"/>
    <cellStyle name="Comma 8 56" xfId="871"/>
    <cellStyle name="Comma 8 57" xfId="872"/>
    <cellStyle name="Comma 8 58" xfId="873"/>
    <cellStyle name="Comma 8 59" xfId="874"/>
    <cellStyle name="Comma 8 6" xfId="875"/>
    <cellStyle name="Comma 8 60" xfId="876"/>
    <cellStyle name="Comma 8 61" xfId="877"/>
    <cellStyle name="Comma 8 62" xfId="878"/>
    <cellStyle name="Comma 8 63" xfId="879"/>
    <cellStyle name="Comma 8 7" xfId="880"/>
    <cellStyle name="Comma 8 8" xfId="881"/>
    <cellStyle name="Comma 8 9" xfId="882"/>
    <cellStyle name="Comma 9" xfId="883"/>
    <cellStyle name="Comma 9 10" xfId="884"/>
    <cellStyle name="Comma 9 11" xfId="885"/>
    <cellStyle name="Comma 9 12" xfId="886"/>
    <cellStyle name="Comma 9 13" xfId="887"/>
    <cellStyle name="Comma 9 14" xfId="888"/>
    <cellStyle name="Comma 9 15" xfId="889"/>
    <cellStyle name="Comma 9 16" xfId="890"/>
    <cellStyle name="Comma 9 17" xfId="891"/>
    <cellStyle name="Comma 9 18" xfId="892"/>
    <cellStyle name="Comma 9 19" xfId="893"/>
    <cellStyle name="Comma 9 2" xfId="894"/>
    <cellStyle name="Comma 9 20" xfId="895"/>
    <cellStyle name="Comma 9 21" xfId="896"/>
    <cellStyle name="Comma 9 22" xfId="897"/>
    <cellStyle name="Comma 9 23" xfId="898"/>
    <cellStyle name="Comma 9 24" xfId="899"/>
    <cellStyle name="Comma 9 25" xfId="900"/>
    <cellStyle name="Comma 9 26" xfId="901"/>
    <cellStyle name="Comma 9 27" xfId="902"/>
    <cellStyle name="Comma 9 28" xfId="903"/>
    <cellStyle name="Comma 9 29" xfId="904"/>
    <cellStyle name="Comma 9 3" xfId="905"/>
    <cellStyle name="Comma 9 30" xfId="906"/>
    <cellStyle name="Comma 9 31" xfId="907"/>
    <cellStyle name="Comma 9 32" xfId="908"/>
    <cellStyle name="Comma 9 33" xfId="909"/>
    <cellStyle name="Comma 9 34" xfId="910"/>
    <cellStyle name="Comma 9 35" xfId="911"/>
    <cellStyle name="Comma 9 36" xfId="912"/>
    <cellStyle name="Comma 9 37" xfId="913"/>
    <cellStyle name="Comma 9 38" xfId="914"/>
    <cellStyle name="Comma 9 39" xfId="915"/>
    <cellStyle name="Comma 9 4" xfId="916"/>
    <cellStyle name="Comma 9 40" xfId="917"/>
    <cellStyle name="Comma 9 41" xfId="918"/>
    <cellStyle name="Comma 9 42" xfId="919"/>
    <cellStyle name="Comma 9 43" xfId="920"/>
    <cellStyle name="Comma 9 44" xfId="921"/>
    <cellStyle name="Comma 9 45" xfId="922"/>
    <cellStyle name="Comma 9 46" xfId="923"/>
    <cellStyle name="Comma 9 47" xfId="924"/>
    <cellStyle name="Comma 9 48" xfId="925"/>
    <cellStyle name="Comma 9 49" xfId="926"/>
    <cellStyle name="Comma 9 5" xfId="927"/>
    <cellStyle name="Comma 9 50" xfId="928"/>
    <cellStyle name="Comma 9 51" xfId="929"/>
    <cellStyle name="Comma 9 52" xfId="930"/>
    <cellStyle name="Comma 9 53" xfId="931"/>
    <cellStyle name="Comma 9 54" xfId="932"/>
    <cellStyle name="Comma 9 55" xfId="933"/>
    <cellStyle name="Comma 9 56" xfId="934"/>
    <cellStyle name="Comma 9 57" xfId="935"/>
    <cellStyle name="Comma 9 58" xfId="936"/>
    <cellStyle name="Comma 9 59" xfId="937"/>
    <cellStyle name="Comma 9 6" xfId="938"/>
    <cellStyle name="Comma 9 60" xfId="939"/>
    <cellStyle name="Comma 9 61" xfId="940"/>
    <cellStyle name="Comma 9 62" xfId="941"/>
    <cellStyle name="Comma 9 63" xfId="942"/>
    <cellStyle name="Comma 9 7" xfId="943"/>
    <cellStyle name="Comma 9 8" xfId="944"/>
    <cellStyle name="Comma 9 9" xfId="945"/>
    <cellStyle name="Currency [0] 2" xfId="13"/>
    <cellStyle name="Currency [0] 2 10" xfId="946"/>
    <cellStyle name="Currency [0] 2 11" xfId="947"/>
    <cellStyle name="Currency [0] 2 12" xfId="948"/>
    <cellStyle name="Currency [0] 2 13" xfId="949"/>
    <cellStyle name="Currency [0] 2 14" xfId="950"/>
    <cellStyle name="Currency [0] 2 15" xfId="951"/>
    <cellStyle name="Currency [0] 2 16" xfId="952"/>
    <cellStyle name="Currency [0] 2 17" xfId="953"/>
    <cellStyle name="Currency [0] 2 18" xfId="954"/>
    <cellStyle name="Currency [0] 2 19" xfId="955"/>
    <cellStyle name="Currency [0] 2 2" xfId="14"/>
    <cellStyle name="Currency [0] 2 20" xfId="956"/>
    <cellStyle name="Currency [0] 2 21" xfId="957"/>
    <cellStyle name="Currency [0] 2 22" xfId="958"/>
    <cellStyle name="Currency [0] 2 23" xfId="959"/>
    <cellStyle name="Currency [0] 2 24" xfId="960"/>
    <cellStyle name="Currency [0] 2 25" xfId="961"/>
    <cellStyle name="Currency [0] 2 26" xfId="962"/>
    <cellStyle name="Currency [0] 2 27" xfId="963"/>
    <cellStyle name="Currency [0] 2 28" xfId="964"/>
    <cellStyle name="Currency [0] 2 29" xfId="965"/>
    <cellStyle name="Currency [0] 2 3" xfId="966"/>
    <cellStyle name="Currency [0] 2 30" xfId="967"/>
    <cellStyle name="Currency [0] 2 31" xfId="968"/>
    <cellStyle name="Currency [0] 2 32" xfId="969"/>
    <cellStyle name="Currency [0] 2 33" xfId="970"/>
    <cellStyle name="Currency [0] 2 34" xfId="971"/>
    <cellStyle name="Currency [0] 2 35" xfId="972"/>
    <cellStyle name="Currency [0] 2 36" xfId="973"/>
    <cellStyle name="Currency [0] 2 37" xfId="974"/>
    <cellStyle name="Currency [0] 2 38" xfId="975"/>
    <cellStyle name="Currency [0] 2 39" xfId="976"/>
    <cellStyle name="Currency [0] 2 4" xfId="977"/>
    <cellStyle name="Currency [0] 2 40" xfId="978"/>
    <cellStyle name="Currency [0] 2 41" xfId="979"/>
    <cellStyle name="Currency [0] 2 42" xfId="980"/>
    <cellStyle name="Currency [0] 2 43" xfId="981"/>
    <cellStyle name="Currency [0] 2 44" xfId="982"/>
    <cellStyle name="Currency [0] 2 45" xfId="983"/>
    <cellStyle name="Currency [0] 2 46" xfId="984"/>
    <cellStyle name="Currency [0] 2 47" xfId="985"/>
    <cellStyle name="Currency [0] 2 48" xfId="986"/>
    <cellStyle name="Currency [0] 2 49" xfId="987"/>
    <cellStyle name="Currency [0] 2 5" xfId="988"/>
    <cellStyle name="Currency [0] 2 50" xfId="989"/>
    <cellStyle name="Currency [0] 2 51" xfId="990"/>
    <cellStyle name="Currency [0] 2 52" xfId="991"/>
    <cellStyle name="Currency [0] 2 53" xfId="992"/>
    <cellStyle name="Currency [0] 2 54" xfId="993"/>
    <cellStyle name="Currency [0] 2 55" xfId="994"/>
    <cellStyle name="Currency [0] 2 56" xfId="995"/>
    <cellStyle name="Currency [0] 2 57" xfId="996"/>
    <cellStyle name="Currency [0] 2 58" xfId="997"/>
    <cellStyle name="Currency [0] 2 59" xfId="998"/>
    <cellStyle name="Currency [0] 2 6" xfId="999"/>
    <cellStyle name="Currency [0] 2 60" xfId="1000"/>
    <cellStyle name="Currency [0] 2 61" xfId="1001"/>
    <cellStyle name="Currency [0] 2 62" xfId="1002"/>
    <cellStyle name="Currency [0] 2 63" xfId="1003"/>
    <cellStyle name="Currency [0] 2 7" xfId="1004"/>
    <cellStyle name="Currency [0] 2 8" xfId="1005"/>
    <cellStyle name="Currency [0] 2 9" xfId="1006"/>
    <cellStyle name="Currency [0] 3" xfId="1007"/>
    <cellStyle name="Currency [0] 3 10" xfId="1008"/>
    <cellStyle name="Currency [0] 3 11" xfId="1009"/>
    <cellStyle name="Currency [0] 3 12" xfId="1010"/>
    <cellStyle name="Currency [0] 3 13" xfId="1011"/>
    <cellStyle name="Currency [0] 3 14" xfId="1012"/>
    <cellStyle name="Currency [0] 3 15" xfId="1013"/>
    <cellStyle name="Currency [0] 3 16" xfId="1014"/>
    <cellStyle name="Currency [0] 3 17" xfId="1015"/>
    <cellStyle name="Currency [0] 3 18" xfId="1016"/>
    <cellStyle name="Currency [0] 3 19" xfId="1017"/>
    <cellStyle name="Currency [0] 3 2" xfId="1018"/>
    <cellStyle name="Currency [0] 3 20" xfId="1019"/>
    <cellStyle name="Currency [0] 3 21" xfId="1020"/>
    <cellStyle name="Currency [0] 3 22" xfId="1021"/>
    <cellStyle name="Currency [0] 3 23" xfId="1022"/>
    <cellStyle name="Currency [0] 3 24" xfId="1023"/>
    <cellStyle name="Currency [0] 3 25" xfId="1024"/>
    <cellStyle name="Currency [0] 3 26" xfId="1025"/>
    <cellStyle name="Currency [0] 3 27" xfId="1026"/>
    <cellStyle name="Currency [0] 3 28" xfId="1027"/>
    <cellStyle name="Currency [0] 3 29" xfId="1028"/>
    <cellStyle name="Currency [0] 3 3" xfId="1029"/>
    <cellStyle name="Currency [0] 3 30" xfId="1030"/>
    <cellStyle name="Currency [0] 3 31" xfId="1031"/>
    <cellStyle name="Currency [0] 3 32" xfId="1032"/>
    <cellStyle name="Currency [0] 3 33" xfId="1033"/>
    <cellStyle name="Currency [0] 3 34" xfId="1034"/>
    <cellStyle name="Currency [0] 3 35" xfId="1035"/>
    <cellStyle name="Currency [0] 3 36" xfId="1036"/>
    <cellStyle name="Currency [0] 3 37" xfId="1037"/>
    <cellStyle name="Currency [0] 3 38" xfId="1038"/>
    <cellStyle name="Currency [0] 3 39" xfId="1039"/>
    <cellStyle name="Currency [0] 3 4" xfId="1040"/>
    <cellStyle name="Currency [0] 3 40" xfId="1041"/>
    <cellStyle name="Currency [0] 3 41" xfId="1042"/>
    <cellStyle name="Currency [0] 3 42" xfId="1043"/>
    <cellStyle name="Currency [0] 3 43" xfId="1044"/>
    <cellStyle name="Currency [0] 3 44" xfId="1045"/>
    <cellStyle name="Currency [0] 3 45" xfId="1046"/>
    <cellStyle name="Currency [0] 3 46" xfId="1047"/>
    <cellStyle name="Currency [0] 3 47" xfId="1048"/>
    <cellStyle name="Currency [0] 3 48" xfId="1049"/>
    <cellStyle name="Currency [0] 3 49" xfId="1050"/>
    <cellStyle name="Currency [0] 3 5" xfId="1051"/>
    <cellStyle name="Currency [0] 3 50" xfId="1052"/>
    <cellStyle name="Currency [0] 3 51" xfId="1053"/>
    <cellStyle name="Currency [0] 3 52" xfId="1054"/>
    <cellStyle name="Currency [0] 3 53" xfId="1055"/>
    <cellStyle name="Currency [0] 3 54" xfId="1056"/>
    <cellStyle name="Currency [0] 3 55" xfId="1057"/>
    <cellStyle name="Currency [0] 3 56" xfId="1058"/>
    <cellStyle name="Currency [0] 3 57" xfId="1059"/>
    <cellStyle name="Currency [0] 3 58" xfId="1060"/>
    <cellStyle name="Currency [0] 3 59" xfId="1061"/>
    <cellStyle name="Currency [0] 3 6" xfId="1062"/>
    <cellStyle name="Currency [0] 3 60" xfId="1063"/>
    <cellStyle name="Currency [0] 3 61" xfId="1064"/>
    <cellStyle name="Currency [0] 3 62" xfId="1065"/>
    <cellStyle name="Currency [0] 3 63" xfId="1066"/>
    <cellStyle name="Currency [0] 3 64" xfId="1067"/>
    <cellStyle name="Currency [0] 3 7" xfId="1068"/>
    <cellStyle name="Currency [0] 3 8" xfId="1069"/>
    <cellStyle name="Currency [0] 3 9" xfId="1070"/>
    <cellStyle name="Currency [0] 4" xfId="1071"/>
    <cellStyle name="Currency [0] 4 10" xfId="1072"/>
    <cellStyle name="Currency [0] 4 11" xfId="1073"/>
    <cellStyle name="Currency [0] 4 12" xfId="1074"/>
    <cellStyle name="Currency [0] 4 13" xfId="1075"/>
    <cellStyle name="Currency [0] 4 14" xfId="1076"/>
    <cellStyle name="Currency [0] 4 15" xfId="1077"/>
    <cellStyle name="Currency [0] 4 16" xfId="1078"/>
    <cellStyle name="Currency [0] 4 17" xfId="1079"/>
    <cellStyle name="Currency [0] 4 18" xfId="1080"/>
    <cellStyle name="Currency [0] 4 19" xfId="1081"/>
    <cellStyle name="Currency [0] 4 2" xfId="1082"/>
    <cellStyle name="Currency [0] 4 20" xfId="1083"/>
    <cellStyle name="Currency [0] 4 21" xfId="1084"/>
    <cellStyle name="Currency [0] 4 22" xfId="1085"/>
    <cellStyle name="Currency [0] 4 23" xfId="1086"/>
    <cellStyle name="Currency [0] 4 24" xfId="1087"/>
    <cellStyle name="Currency [0] 4 25" xfId="1088"/>
    <cellStyle name="Currency [0] 4 26" xfId="1089"/>
    <cellStyle name="Currency [0] 4 27" xfId="1090"/>
    <cellStyle name="Currency [0] 4 28" xfId="1091"/>
    <cellStyle name="Currency [0] 4 29" xfId="1092"/>
    <cellStyle name="Currency [0] 4 3" xfId="1093"/>
    <cellStyle name="Currency [0] 4 30" xfId="1094"/>
    <cellStyle name="Currency [0] 4 31" xfId="1095"/>
    <cellStyle name="Currency [0] 4 32" xfId="1096"/>
    <cellStyle name="Currency [0] 4 33" xfId="1097"/>
    <cellStyle name="Currency [0] 4 34" xfId="1098"/>
    <cellStyle name="Currency [0] 4 35" xfId="1099"/>
    <cellStyle name="Currency [0] 4 36" xfId="1100"/>
    <cellStyle name="Currency [0] 4 37" xfId="1101"/>
    <cellStyle name="Currency [0] 4 38" xfId="1102"/>
    <cellStyle name="Currency [0] 4 39" xfId="1103"/>
    <cellStyle name="Currency [0] 4 4" xfId="1104"/>
    <cellStyle name="Currency [0] 4 40" xfId="1105"/>
    <cellStyle name="Currency [0] 4 41" xfId="1106"/>
    <cellStyle name="Currency [0] 4 42" xfId="1107"/>
    <cellStyle name="Currency [0] 4 43" xfId="1108"/>
    <cellStyle name="Currency [0] 4 44" xfId="1109"/>
    <cellStyle name="Currency [0] 4 45" xfId="1110"/>
    <cellStyle name="Currency [0] 4 46" xfId="1111"/>
    <cellStyle name="Currency [0] 4 47" xfId="1112"/>
    <cellStyle name="Currency [0] 4 48" xfId="1113"/>
    <cellStyle name="Currency [0] 4 49" xfId="1114"/>
    <cellStyle name="Currency [0] 4 5" xfId="1115"/>
    <cellStyle name="Currency [0] 4 50" xfId="1116"/>
    <cellStyle name="Currency [0] 4 51" xfId="1117"/>
    <cellStyle name="Currency [0] 4 52" xfId="1118"/>
    <cellStyle name="Currency [0] 4 53" xfId="1119"/>
    <cellStyle name="Currency [0] 4 54" xfId="1120"/>
    <cellStyle name="Currency [0] 4 55" xfId="1121"/>
    <cellStyle name="Currency [0] 4 56" xfId="1122"/>
    <cellStyle name="Currency [0] 4 57" xfId="1123"/>
    <cellStyle name="Currency [0] 4 58" xfId="1124"/>
    <cellStyle name="Currency [0] 4 59" xfId="1125"/>
    <cellStyle name="Currency [0] 4 6" xfId="1126"/>
    <cellStyle name="Currency [0] 4 60" xfId="1127"/>
    <cellStyle name="Currency [0] 4 61" xfId="1128"/>
    <cellStyle name="Currency [0] 4 62" xfId="1129"/>
    <cellStyle name="Currency [0] 4 63" xfId="1130"/>
    <cellStyle name="Currency [0] 4 7" xfId="1131"/>
    <cellStyle name="Currency [0] 4 8" xfId="1132"/>
    <cellStyle name="Currency [0] 4 9" xfId="1133"/>
    <cellStyle name="Currency [0] 5" xfId="1134"/>
    <cellStyle name="Currency [0] 5 10" xfId="1135"/>
    <cellStyle name="Currency [0] 5 11" xfId="1136"/>
    <cellStyle name="Currency [0] 5 12" xfId="1137"/>
    <cellStyle name="Currency [0] 5 13" xfId="1138"/>
    <cellStyle name="Currency [0] 5 14" xfId="1139"/>
    <cellStyle name="Currency [0] 5 15" xfId="1140"/>
    <cellStyle name="Currency [0] 5 16" xfId="1141"/>
    <cellStyle name="Currency [0] 5 17" xfId="1142"/>
    <cellStyle name="Currency [0] 5 18" xfId="1143"/>
    <cellStyle name="Currency [0] 5 19" xfId="1144"/>
    <cellStyle name="Currency [0] 5 2" xfId="1145"/>
    <cellStyle name="Currency [0] 5 20" xfId="1146"/>
    <cellStyle name="Currency [0] 5 21" xfId="1147"/>
    <cellStyle name="Currency [0] 5 22" xfId="1148"/>
    <cellStyle name="Currency [0] 5 23" xfId="1149"/>
    <cellStyle name="Currency [0] 5 24" xfId="1150"/>
    <cellStyle name="Currency [0] 5 25" xfId="1151"/>
    <cellStyle name="Currency [0] 5 26" xfId="1152"/>
    <cellStyle name="Currency [0] 5 27" xfId="1153"/>
    <cellStyle name="Currency [0] 5 28" xfId="1154"/>
    <cellStyle name="Currency [0] 5 29" xfId="1155"/>
    <cellStyle name="Currency [0] 5 3" xfId="1156"/>
    <cellStyle name="Currency [0] 5 3 10" xfId="1157"/>
    <cellStyle name="Currency [0] 5 3 11" xfId="1158"/>
    <cellStyle name="Currency [0] 5 3 12" xfId="1159"/>
    <cellStyle name="Currency [0] 5 3 13" xfId="1160"/>
    <cellStyle name="Currency [0] 5 3 14" xfId="1161"/>
    <cellStyle name="Currency [0] 5 3 15" xfId="1162"/>
    <cellStyle name="Currency [0] 5 3 16" xfId="1163"/>
    <cellStyle name="Currency [0] 5 3 17" xfId="1164"/>
    <cellStyle name="Currency [0] 5 3 18" xfId="1165"/>
    <cellStyle name="Currency [0] 5 3 19" xfId="1166"/>
    <cellStyle name="Currency [0] 5 3 2" xfId="1167"/>
    <cellStyle name="Currency [0] 5 3 20" xfId="1168"/>
    <cellStyle name="Currency [0] 5 3 21" xfId="1169"/>
    <cellStyle name="Currency [0] 5 3 22" xfId="1170"/>
    <cellStyle name="Currency [0] 5 3 23" xfId="1171"/>
    <cellStyle name="Currency [0] 5 3 24" xfId="1172"/>
    <cellStyle name="Currency [0] 5 3 25" xfId="1173"/>
    <cellStyle name="Currency [0] 5 3 26" xfId="1174"/>
    <cellStyle name="Currency [0] 5 3 3" xfId="1175"/>
    <cellStyle name="Currency [0] 5 3 4" xfId="1176"/>
    <cellStyle name="Currency [0] 5 3 5" xfId="1177"/>
    <cellStyle name="Currency [0] 5 3 6" xfId="1178"/>
    <cellStyle name="Currency [0] 5 3 7" xfId="1179"/>
    <cellStyle name="Currency [0] 5 3 8" xfId="1180"/>
    <cellStyle name="Currency [0] 5 3 9" xfId="1181"/>
    <cellStyle name="Currency [0] 5 30" xfId="1182"/>
    <cellStyle name="Currency [0] 5 31" xfId="1183"/>
    <cellStyle name="Currency [0] 5 32" xfId="1184"/>
    <cellStyle name="Currency [0] 5 33" xfId="1185"/>
    <cellStyle name="Currency [0] 5 34" xfId="1186"/>
    <cellStyle name="Currency [0] 5 35" xfId="1187"/>
    <cellStyle name="Currency [0] 5 36" xfId="1188"/>
    <cellStyle name="Currency [0] 5 37" xfId="1189"/>
    <cellStyle name="Currency [0] 5 38" xfId="1190"/>
    <cellStyle name="Currency [0] 5 39" xfId="1191"/>
    <cellStyle name="Currency [0] 5 4" xfId="1192"/>
    <cellStyle name="Currency [0] 5 40" xfId="1193"/>
    <cellStyle name="Currency [0] 5 41" xfId="1194"/>
    <cellStyle name="Currency [0] 5 42" xfId="1195"/>
    <cellStyle name="Currency [0] 5 43" xfId="1196"/>
    <cellStyle name="Currency [0] 5 44" xfId="1197"/>
    <cellStyle name="Currency [0] 5 45" xfId="1198"/>
    <cellStyle name="Currency [0] 5 46" xfId="1199"/>
    <cellStyle name="Currency [0] 5 47" xfId="1200"/>
    <cellStyle name="Currency [0] 5 48" xfId="1201"/>
    <cellStyle name="Currency [0] 5 49" xfId="1202"/>
    <cellStyle name="Currency [0] 5 5" xfId="1203"/>
    <cellStyle name="Currency [0] 5 5 10" xfId="1204"/>
    <cellStyle name="Currency [0] 5 5 11" xfId="1205"/>
    <cellStyle name="Currency [0] 5 5 12" xfId="1206"/>
    <cellStyle name="Currency [0] 5 5 13" xfId="1207"/>
    <cellStyle name="Currency [0] 5 5 14" xfId="1208"/>
    <cellStyle name="Currency [0] 5 5 15" xfId="1209"/>
    <cellStyle name="Currency [0] 5 5 16" xfId="1210"/>
    <cellStyle name="Currency [0] 5 5 17" xfId="1211"/>
    <cellStyle name="Currency [0] 5 5 18" xfId="1212"/>
    <cellStyle name="Currency [0] 5 5 19" xfId="1213"/>
    <cellStyle name="Currency [0] 5 5 2" xfId="1214"/>
    <cellStyle name="Currency [0] 5 5 20" xfId="1215"/>
    <cellStyle name="Currency [0] 5 5 21" xfId="1216"/>
    <cellStyle name="Currency [0] 5 5 22" xfId="1217"/>
    <cellStyle name="Currency [0] 5 5 23" xfId="1218"/>
    <cellStyle name="Currency [0] 5 5 24" xfId="1219"/>
    <cellStyle name="Currency [0] 5 5 25" xfId="1220"/>
    <cellStyle name="Currency [0] 5 5 26" xfId="1221"/>
    <cellStyle name="Currency [0] 5 5 27" xfId="1222"/>
    <cellStyle name="Currency [0] 5 5 28" xfId="1223"/>
    <cellStyle name="Currency [0] 5 5 29" xfId="1224"/>
    <cellStyle name="Currency [0] 5 5 3" xfId="1225"/>
    <cellStyle name="Currency [0] 5 5 30" xfId="1226"/>
    <cellStyle name="Currency [0] 5 5 31" xfId="1227"/>
    <cellStyle name="Currency [0] 5 5 32" xfId="1228"/>
    <cellStyle name="Currency [0] 5 5 33" xfId="1229"/>
    <cellStyle name="Currency [0] 5 5 34" xfId="1230"/>
    <cellStyle name="Currency [0] 5 5 35" xfId="1231"/>
    <cellStyle name="Currency [0] 5 5 36" xfId="1232"/>
    <cellStyle name="Currency [0] 5 5 37" xfId="1233"/>
    <cellStyle name="Currency [0] 5 5 38" xfId="1234"/>
    <cellStyle name="Currency [0] 5 5 39" xfId="1235"/>
    <cellStyle name="Currency [0] 5 5 4" xfId="1236"/>
    <cellStyle name="Currency [0] 5 5 40" xfId="1237"/>
    <cellStyle name="Currency [0] 5 5 41" xfId="1238"/>
    <cellStyle name="Currency [0] 5 5 42" xfId="1239"/>
    <cellStyle name="Currency [0] 5 5 43" xfId="1240"/>
    <cellStyle name="Currency [0] 5 5 44" xfId="1241"/>
    <cellStyle name="Currency [0] 5 5 45" xfId="1242"/>
    <cellStyle name="Currency [0] 5 5 46" xfId="1243"/>
    <cellStyle name="Currency [0] 5 5 47" xfId="1244"/>
    <cellStyle name="Currency [0] 5 5 48" xfId="1245"/>
    <cellStyle name="Currency [0] 5 5 49" xfId="1246"/>
    <cellStyle name="Currency [0] 5 5 5" xfId="1247"/>
    <cellStyle name="Currency [0] 5 5 50" xfId="1248"/>
    <cellStyle name="Currency [0] 5 5 51" xfId="1249"/>
    <cellStyle name="Currency [0] 5 5 52" xfId="1250"/>
    <cellStyle name="Currency [0] 5 5 53" xfId="1251"/>
    <cellStyle name="Currency [0] 5 5 54" xfId="1252"/>
    <cellStyle name="Currency [0] 5 5 55" xfId="1253"/>
    <cellStyle name="Currency [0] 5 5 56" xfId="1254"/>
    <cellStyle name="Currency [0] 5 5 57" xfId="1255"/>
    <cellStyle name="Currency [0] 5 5 58" xfId="1256"/>
    <cellStyle name="Currency [0] 5 5 59" xfId="1257"/>
    <cellStyle name="Currency [0] 5 5 6" xfId="1258"/>
    <cellStyle name="Currency [0] 5 5 60" xfId="1259"/>
    <cellStyle name="Currency [0] 5 5 61" xfId="1260"/>
    <cellStyle name="Currency [0] 5 5 62" xfId="1261"/>
    <cellStyle name="Currency [0] 5 5 63" xfId="1262"/>
    <cellStyle name="Currency [0] 5 5 64" xfId="1263"/>
    <cellStyle name="Currency [0] 5 5 65" xfId="1264"/>
    <cellStyle name="Currency [0] 5 5 66" xfId="1265"/>
    <cellStyle name="Currency [0] 5 5 67" xfId="1266"/>
    <cellStyle name="Currency [0] 5 5 68" xfId="1267"/>
    <cellStyle name="Currency [0] 5 5 69" xfId="1268"/>
    <cellStyle name="Currency [0] 5 5 7" xfId="1269"/>
    <cellStyle name="Currency [0] 5 5 70" xfId="1270"/>
    <cellStyle name="Currency [0] 5 5 71" xfId="1271"/>
    <cellStyle name="Currency [0] 5 5 8" xfId="1272"/>
    <cellStyle name="Currency [0] 5 5 9" xfId="1273"/>
    <cellStyle name="Currency [0] 5 50" xfId="1274"/>
    <cellStyle name="Currency [0] 5 51" xfId="1275"/>
    <cellStyle name="Currency [0] 5 52" xfId="1276"/>
    <cellStyle name="Currency [0] 5 53" xfId="1277"/>
    <cellStyle name="Currency [0] 5 54" xfId="1278"/>
    <cellStyle name="Currency [0] 5 55" xfId="1279"/>
    <cellStyle name="Currency [0] 5 56" xfId="1280"/>
    <cellStyle name="Currency [0] 5 57" xfId="1281"/>
    <cellStyle name="Currency [0] 5 58" xfId="1282"/>
    <cellStyle name="Currency [0] 5 59" xfId="1283"/>
    <cellStyle name="Currency [0] 5 6" xfId="1284"/>
    <cellStyle name="Currency [0] 5 60" xfId="1285"/>
    <cellStyle name="Currency [0] 5 60 2" xfId="1286"/>
    <cellStyle name="Currency [0] 5 60 3" xfId="1287"/>
    <cellStyle name="Currency [0] 5 60 3 2" xfId="1288"/>
    <cellStyle name="Currency [0] 5 61" xfId="1289"/>
    <cellStyle name="Currency [0] 5 62" xfId="1290"/>
    <cellStyle name="Currency [0] 5 63" xfId="1291"/>
    <cellStyle name="Currency [0] 5 64" xfId="1292"/>
    <cellStyle name="Currency [0] 5 65" xfId="1293"/>
    <cellStyle name="Currency [0] 5 66" xfId="1294"/>
    <cellStyle name="Currency [0] 5 67" xfId="1295"/>
    <cellStyle name="Currency [0] 5 68" xfId="1296"/>
    <cellStyle name="Currency [0] 5 69" xfId="1297"/>
    <cellStyle name="Currency [0] 5 7" xfId="1298"/>
    <cellStyle name="Currency [0] 5 70" xfId="1299"/>
    <cellStyle name="Currency [0] 5 71" xfId="1300"/>
    <cellStyle name="Currency [0] 5 72" xfId="1301"/>
    <cellStyle name="Currency [0] 5 73" xfId="1302"/>
    <cellStyle name="Currency [0] 5 74" xfId="1303"/>
    <cellStyle name="Currency [0] 5 8" xfId="1304"/>
    <cellStyle name="Currency [0] 5 9" xfId="1305"/>
    <cellStyle name="Currency 10" xfId="1306"/>
    <cellStyle name="Currency 10 10" xfId="1307"/>
    <cellStyle name="Currency 10 11" xfId="1308"/>
    <cellStyle name="Currency 10 12" xfId="1309"/>
    <cellStyle name="Currency 10 13" xfId="1310"/>
    <cellStyle name="Currency 10 14" xfId="1311"/>
    <cellStyle name="Currency 10 15" xfId="1312"/>
    <cellStyle name="Currency 10 16" xfId="1313"/>
    <cellStyle name="Currency 10 17" xfId="1314"/>
    <cellStyle name="Currency 10 18" xfId="1315"/>
    <cellStyle name="Currency 10 19" xfId="1316"/>
    <cellStyle name="Currency 10 2" xfId="1317"/>
    <cellStyle name="Currency 10 20" xfId="1318"/>
    <cellStyle name="Currency 10 21" xfId="1319"/>
    <cellStyle name="Currency 10 22" xfId="1320"/>
    <cellStyle name="Currency 10 23" xfId="1321"/>
    <cellStyle name="Currency 10 24" xfId="1322"/>
    <cellStyle name="Currency 10 25" xfId="1323"/>
    <cellStyle name="Currency 10 26" xfId="1324"/>
    <cellStyle name="Currency 10 27" xfId="1325"/>
    <cellStyle name="Currency 10 28" xfId="1326"/>
    <cellStyle name="Currency 10 29" xfId="1327"/>
    <cellStyle name="Currency 10 3" xfId="1328"/>
    <cellStyle name="Currency 10 3 10" xfId="1329"/>
    <cellStyle name="Currency 10 3 11" xfId="1330"/>
    <cellStyle name="Currency 10 3 12" xfId="1331"/>
    <cellStyle name="Currency 10 3 13" xfId="1332"/>
    <cellStyle name="Currency 10 3 14" xfId="1333"/>
    <cellStyle name="Currency 10 3 15" xfId="1334"/>
    <cellStyle name="Currency 10 3 16" xfId="1335"/>
    <cellStyle name="Currency 10 3 17" xfId="1336"/>
    <cellStyle name="Currency 10 3 18" xfId="1337"/>
    <cellStyle name="Currency 10 3 19" xfId="1338"/>
    <cellStyle name="Currency 10 3 2" xfId="1339"/>
    <cellStyle name="Currency 10 3 20" xfId="1340"/>
    <cellStyle name="Currency 10 3 21" xfId="1341"/>
    <cellStyle name="Currency 10 3 22" xfId="1342"/>
    <cellStyle name="Currency 10 3 23" xfId="1343"/>
    <cellStyle name="Currency 10 3 24" xfId="1344"/>
    <cellStyle name="Currency 10 3 25" xfId="1345"/>
    <cellStyle name="Currency 10 3 26" xfId="1346"/>
    <cellStyle name="Currency 10 3 3" xfId="1347"/>
    <cellStyle name="Currency 10 3 4" xfId="1348"/>
    <cellStyle name="Currency 10 3 5" xfId="1349"/>
    <cellStyle name="Currency 10 3 6" xfId="1350"/>
    <cellStyle name="Currency 10 3 7" xfId="1351"/>
    <cellStyle name="Currency 10 3 8" xfId="1352"/>
    <cellStyle name="Currency 10 3 9" xfId="1353"/>
    <cellStyle name="Currency 10 30" xfId="1354"/>
    <cellStyle name="Currency 10 31" xfId="1355"/>
    <cellStyle name="Currency 10 32" xfId="1356"/>
    <cellStyle name="Currency 10 33" xfId="1357"/>
    <cellStyle name="Currency 10 34" xfId="1358"/>
    <cellStyle name="Currency 10 35" xfId="1359"/>
    <cellStyle name="Currency 10 36" xfId="1360"/>
    <cellStyle name="Currency 10 37" xfId="1361"/>
    <cellStyle name="Currency 10 38" xfId="1362"/>
    <cellStyle name="Currency 10 39" xfId="1363"/>
    <cellStyle name="Currency 10 4" xfId="1364"/>
    <cellStyle name="Currency 10 40" xfId="1365"/>
    <cellStyle name="Currency 10 41" xfId="1366"/>
    <cellStyle name="Currency 10 42" xfId="1367"/>
    <cellStyle name="Currency 10 43" xfId="1368"/>
    <cellStyle name="Currency 10 44" xfId="1369"/>
    <cellStyle name="Currency 10 45" xfId="1370"/>
    <cellStyle name="Currency 10 46" xfId="1371"/>
    <cellStyle name="Currency 10 47" xfId="1372"/>
    <cellStyle name="Currency 10 48" xfId="1373"/>
    <cellStyle name="Currency 10 49" xfId="1374"/>
    <cellStyle name="Currency 10 5" xfId="1375"/>
    <cellStyle name="Currency 10 5 10" xfId="1376"/>
    <cellStyle name="Currency 10 5 11" xfId="1377"/>
    <cellStyle name="Currency 10 5 12" xfId="1378"/>
    <cellStyle name="Currency 10 5 13" xfId="1379"/>
    <cellStyle name="Currency 10 5 14" xfId="1380"/>
    <cellStyle name="Currency 10 5 15" xfId="1381"/>
    <cellStyle name="Currency 10 5 16" xfId="1382"/>
    <cellStyle name="Currency 10 5 17" xfId="1383"/>
    <cellStyle name="Currency 10 5 18" xfId="1384"/>
    <cellStyle name="Currency 10 5 19" xfId="1385"/>
    <cellStyle name="Currency 10 5 2" xfId="1386"/>
    <cellStyle name="Currency 10 5 20" xfId="1387"/>
    <cellStyle name="Currency 10 5 21" xfId="1388"/>
    <cellStyle name="Currency 10 5 22" xfId="1389"/>
    <cellStyle name="Currency 10 5 23" xfId="1390"/>
    <cellStyle name="Currency 10 5 24" xfId="1391"/>
    <cellStyle name="Currency 10 5 25" xfId="1392"/>
    <cellStyle name="Currency 10 5 26" xfId="1393"/>
    <cellStyle name="Currency 10 5 27" xfId="1394"/>
    <cellStyle name="Currency 10 5 28" xfId="1395"/>
    <cellStyle name="Currency 10 5 29" xfId="1396"/>
    <cellStyle name="Currency 10 5 3" xfId="1397"/>
    <cellStyle name="Currency 10 5 30" xfId="1398"/>
    <cellStyle name="Currency 10 5 31" xfId="1399"/>
    <cellStyle name="Currency 10 5 32" xfId="1400"/>
    <cellStyle name="Currency 10 5 33" xfId="1401"/>
    <cellStyle name="Currency 10 5 34" xfId="1402"/>
    <cellStyle name="Currency 10 5 35" xfId="1403"/>
    <cellStyle name="Currency 10 5 36" xfId="1404"/>
    <cellStyle name="Currency 10 5 37" xfId="1405"/>
    <cellStyle name="Currency 10 5 38" xfId="1406"/>
    <cellStyle name="Currency 10 5 39" xfId="1407"/>
    <cellStyle name="Currency 10 5 4" xfId="1408"/>
    <cellStyle name="Currency 10 5 40" xfId="1409"/>
    <cellStyle name="Currency 10 5 41" xfId="1410"/>
    <cellStyle name="Currency 10 5 42" xfId="1411"/>
    <cellStyle name="Currency 10 5 43" xfId="1412"/>
    <cellStyle name="Currency 10 5 44" xfId="1413"/>
    <cellStyle name="Currency 10 5 45" xfId="1414"/>
    <cellStyle name="Currency 10 5 46" xfId="1415"/>
    <cellStyle name="Currency 10 5 47" xfId="1416"/>
    <cellStyle name="Currency 10 5 48" xfId="1417"/>
    <cellStyle name="Currency 10 5 49" xfId="1418"/>
    <cellStyle name="Currency 10 5 5" xfId="1419"/>
    <cellStyle name="Currency 10 5 50" xfId="1420"/>
    <cellStyle name="Currency 10 5 51" xfId="1421"/>
    <cellStyle name="Currency 10 5 52" xfId="1422"/>
    <cellStyle name="Currency 10 5 53" xfId="1423"/>
    <cellStyle name="Currency 10 5 54" xfId="1424"/>
    <cellStyle name="Currency 10 5 55" xfId="1425"/>
    <cellStyle name="Currency 10 5 56" xfId="1426"/>
    <cellStyle name="Currency 10 5 57" xfId="1427"/>
    <cellStyle name="Currency 10 5 58" xfId="1428"/>
    <cellStyle name="Currency 10 5 59" xfId="1429"/>
    <cellStyle name="Currency 10 5 6" xfId="1430"/>
    <cellStyle name="Currency 10 5 60" xfId="1431"/>
    <cellStyle name="Currency 10 5 61" xfId="1432"/>
    <cellStyle name="Currency 10 5 62" xfId="1433"/>
    <cellStyle name="Currency 10 5 63" xfId="1434"/>
    <cellStyle name="Currency 10 5 64" xfId="1435"/>
    <cellStyle name="Currency 10 5 65" xfId="1436"/>
    <cellStyle name="Currency 10 5 66" xfId="1437"/>
    <cellStyle name="Currency 10 5 67" xfId="1438"/>
    <cellStyle name="Currency 10 5 68" xfId="1439"/>
    <cellStyle name="Currency 10 5 69" xfId="1440"/>
    <cellStyle name="Currency 10 5 7" xfId="1441"/>
    <cellStyle name="Currency 10 5 70" xfId="1442"/>
    <cellStyle name="Currency 10 5 71" xfId="1443"/>
    <cellStyle name="Currency 10 5 8" xfId="1444"/>
    <cellStyle name="Currency 10 5 9" xfId="1445"/>
    <cellStyle name="Currency 10 50" xfId="1446"/>
    <cellStyle name="Currency 10 51" xfId="1447"/>
    <cellStyle name="Currency 10 52" xfId="1448"/>
    <cellStyle name="Currency 10 53" xfId="1449"/>
    <cellStyle name="Currency 10 54" xfId="1450"/>
    <cellStyle name="Currency 10 55" xfId="1451"/>
    <cellStyle name="Currency 10 56" xfId="1452"/>
    <cellStyle name="Currency 10 57" xfId="1453"/>
    <cellStyle name="Currency 10 58" xfId="1454"/>
    <cellStyle name="Currency 10 59" xfId="1455"/>
    <cellStyle name="Currency 10 6" xfId="1456"/>
    <cellStyle name="Currency 10 60" xfId="1457"/>
    <cellStyle name="Currency 10 60 2" xfId="1458"/>
    <cellStyle name="Currency 10 60 3" xfId="1459"/>
    <cellStyle name="Currency 10 60 3 2" xfId="1460"/>
    <cellStyle name="Currency 10 61" xfId="1461"/>
    <cellStyle name="Currency 10 62" xfId="1462"/>
    <cellStyle name="Currency 10 63" xfId="1463"/>
    <cellStyle name="Currency 10 64" xfId="1464"/>
    <cellStyle name="Currency 10 65" xfId="1465"/>
    <cellStyle name="Currency 10 66" xfId="1466"/>
    <cellStyle name="Currency 10 67" xfId="1467"/>
    <cellStyle name="Currency 10 68" xfId="1468"/>
    <cellStyle name="Currency 10 69" xfId="1469"/>
    <cellStyle name="Currency 10 7" xfId="1470"/>
    <cellStyle name="Currency 10 70" xfId="1471"/>
    <cellStyle name="Currency 10 71" xfId="1472"/>
    <cellStyle name="Currency 10 72" xfId="1473"/>
    <cellStyle name="Currency 10 73" xfId="1474"/>
    <cellStyle name="Currency 10 74" xfId="1475"/>
    <cellStyle name="Currency 10 8" xfId="1476"/>
    <cellStyle name="Currency 10 9" xfId="1477"/>
    <cellStyle name="Currency 11" xfId="1478"/>
    <cellStyle name="Currency 12" xfId="1479"/>
    <cellStyle name="Currency 13" xfId="1480"/>
    <cellStyle name="Currency 14" xfId="1481"/>
    <cellStyle name="Currency 15" xfId="1482"/>
    <cellStyle name="Currency 16" xfId="1483"/>
    <cellStyle name="Currency 17" xfId="1484"/>
    <cellStyle name="Currency 18" xfId="1485"/>
    <cellStyle name="Currency 19" xfId="1486"/>
    <cellStyle name="Currency 2" xfId="15"/>
    <cellStyle name="Currency 2 2" xfId="16"/>
    <cellStyle name="Currency 2 3" xfId="1487"/>
    <cellStyle name="Currency 2 4" xfId="2825"/>
    <cellStyle name="Currency 20" xfId="1488"/>
    <cellStyle name="Currency 21" xfId="1489"/>
    <cellStyle name="Currency 22" xfId="1490"/>
    <cellStyle name="Currency 23" xfId="1491"/>
    <cellStyle name="Currency 24" xfId="1492"/>
    <cellStyle name="Currency 25" xfId="1493"/>
    <cellStyle name="Currency 26" xfId="1494"/>
    <cellStyle name="Currency 27" xfId="1495"/>
    <cellStyle name="Currency 28" xfId="1496"/>
    <cellStyle name="Currency 29" xfId="1497"/>
    <cellStyle name="Currency 3" xfId="17"/>
    <cellStyle name="Currency 3 2" xfId="1498"/>
    <cellStyle name="Currency 3 3" xfId="1499"/>
    <cellStyle name="Currency 30" xfId="1500"/>
    <cellStyle name="Currency 31" xfId="1501"/>
    <cellStyle name="Currency 32" xfId="1502"/>
    <cellStyle name="Currency 33" xfId="1503"/>
    <cellStyle name="Currency 34" xfId="1504"/>
    <cellStyle name="Currency 35" xfId="1505"/>
    <cellStyle name="Currency 36" xfId="1506"/>
    <cellStyle name="Currency 37" xfId="1507"/>
    <cellStyle name="Currency 38" xfId="1508"/>
    <cellStyle name="Currency 39" xfId="1509"/>
    <cellStyle name="Currency 4" xfId="18"/>
    <cellStyle name="Currency 4 10" xfId="1510"/>
    <cellStyle name="Currency 4 11" xfId="1511"/>
    <cellStyle name="Currency 4 12" xfId="1512"/>
    <cellStyle name="Currency 4 13" xfId="1513"/>
    <cellStyle name="Currency 4 14" xfId="1514"/>
    <cellStyle name="Currency 4 15" xfId="1515"/>
    <cellStyle name="Currency 4 16" xfId="1516"/>
    <cellStyle name="Currency 4 17" xfId="1517"/>
    <cellStyle name="Currency 4 18" xfId="1518"/>
    <cellStyle name="Currency 4 19" xfId="1519"/>
    <cellStyle name="Currency 4 2" xfId="1520"/>
    <cellStyle name="Currency 4 20" xfId="1521"/>
    <cellStyle name="Currency 4 21" xfId="1522"/>
    <cellStyle name="Currency 4 22" xfId="1523"/>
    <cellStyle name="Currency 4 23" xfId="1524"/>
    <cellStyle name="Currency 4 24" xfId="1525"/>
    <cellStyle name="Currency 4 25" xfId="1526"/>
    <cellStyle name="Currency 4 26" xfId="1527"/>
    <cellStyle name="Currency 4 27" xfId="1528"/>
    <cellStyle name="Currency 4 28" xfId="1529"/>
    <cellStyle name="Currency 4 29" xfId="1530"/>
    <cellStyle name="Currency 4 3" xfId="1531"/>
    <cellStyle name="Currency 4 30" xfId="1532"/>
    <cellStyle name="Currency 4 31" xfId="1533"/>
    <cellStyle name="Currency 4 32" xfId="1534"/>
    <cellStyle name="Currency 4 33" xfId="1535"/>
    <cellStyle name="Currency 4 34" xfId="1536"/>
    <cellStyle name="Currency 4 35" xfId="1537"/>
    <cellStyle name="Currency 4 36" xfId="1538"/>
    <cellStyle name="Currency 4 37" xfId="1539"/>
    <cellStyle name="Currency 4 38" xfId="1540"/>
    <cellStyle name="Currency 4 39" xfId="1541"/>
    <cellStyle name="Currency 4 4" xfId="1542"/>
    <cellStyle name="Currency 4 40" xfId="1543"/>
    <cellStyle name="Currency 4 41" xfId="1544"/>
    <cellStyle name="Currency 4 42" xfId="1545"/>
    <cellStyle name="Currency 4 43" xfId="1546"/>
    <cellStyle name="Currency 4 44" xfId="1547"/>
    <cellStyle name="Currency 4 45" xfId="1548"/>
    <cellStyle name="Currency 4 46" xfId="1549"/>
    <cellStyle name="Currency 4 47" xfId="1550"/>
    <cellStyle name="Currency 4 48" xfId="1551"/>
    <cellStyle name="Currency 4 49" xfId="1552"/>
    <cellStyle name="Currency 4 5" xfId="1553"/>
    <cellStyle name="Currency 4 50" xfId="1554"/>
    <cellStyle name="Currency 4 51" xfId="1555"/>
    <cellStyle name="Currency 4 52" xfId="1556"/>
    <cellStyle name="Currency 4 53" xfId="1557"/>
    <cellStyle name="Currency 4 54" xfId="1558"/>
    <cellStyle name="Currency 4 55" xfId="1559"/>
    <cellStyle name="Currency 4 56" xfId="1560"/>
    <cellStyle name="Currency 4 57" xfId="1561"/>
    <cellStyle name="Currency 4 58" xfId="1562"/>
    <cellStyle name="Currency 4 59" xfId="1563"/>
    <cellStyle name="Currency 4 6" xfId="1564"/>
    <cellStyle name="Currency 4 60" xfId="1565"/>
    <cellStyle name="Currency 4 61" xfId="1566"/>
    <cellStyle name="Currency 4 62" xfId="1567"/>
    <cellStyle name="Currency 4 63" xfId="1568"/>
    <cellStyle name="Currency 4 64" xfId="1569"/>
    <cellStyle name="Currency 4 65" xfId="2840"/>
    <cellStyle name="Currency 4 7" xfId="1570"/>
    <cellStyle name="Currency 4 8" xfId="1571"/>
    <cellStyle name="Currency 4 9" xfId="1572"/>
    <cellStyle name="Currency 40" xfId="1573"/>
    <cellStyle name="Currency 41" xfId="1574"/>
    <cellStyle name="Currency 42" xfId="1575"/>
    <cellStyle name="Currency 43" xfId="1576"/>
    <cellStyle name="Currency 44" xfId="1577"/>
    <cellStyle name="Currency 45" xfId="1578"/>
    <cellStyle name="Currency 46" xfId="1579"/>
    <cellStyle name="Currency 47" xfId="1580"/>
    <cellStyle name="Currency 48" xfId="1581"/>
    <cellStyle name="Currency 5" xfId="19"/>
    <cellStyle name="Currency 5 10" xfId="1582"/>
    <cellStyle name="Currency 5 11" xfId="1583"/>
    <cellStyle name="Currency 5 12" xfId="1584"/>
    <cellStyle name="Currency 5 13" xfId="1585"/>
    <cellStyle name="Currency 5 14" xfId="1586"/>
    <cellStyle name="Currency 5 15" xfId="1587"/>
    <cellStyle name="Currency 5 16" xfId="1588"/>
    <cellStyle name="Currency 5 17" xfId="1589"/>
    <cellStyle name="Currency 5 18" xfId="1590"/>
    <cellStyle name="Currency 5 19" xfId="1591"/>
    <cellStyle name="Currency 5 2" xfId="1592"/>
    <cellStyle name="Currency 5 20" xfId="1593"/>
    <cellStyle name="Currency 5 21" xfId="1594"/>
    <cellStyle name="Currency 5 22" xfId="1595"/>
    <cellStyle name="Currency 5 23" xfId="1596"/>
    <cellStyle name="Currency 5 24" xfId="1597"/>
    <cellStyle name="Currency 5 25" xfId="1598"/>
    <cellStyle name="Currency 5 26" xfId="1599"/>
    <cellStyle name="Currency 5 27" xfId="1600"/>
    <cellStyle name="Currency 5 28" xfId="1601"/>
    <cellStyle name="Currency 5 29" xfId="1602"/>
    <cellStyle name="Currency 5 3" xfId="1603"/>
    <cellStyle name="Currency 5 30" xfId="1604"/>
    <cellStyle name="Currency 5 31" xfId="1605"/>
    <cellStyle name="Currency 5 32" xfId="1606"/>
    <cellStyle name="Currency 5 33" xfId="1607"/>
    <cellStyle name="Currency 5 34" xfId="1608"/>
    <cellStyle name="Currency 5 35" xfId="1609"/>
    <cellStyle name="Currency 5 36" xfId="1610"/>
    <cellStyle name="Currency 5 37" xfId="1611"/>
    <cellStyle name="Currency 5 38" xfId="1612"/>
    <cellStyle name="Currency 5 39" xfId="1613"/>
    <cellStyle name="Currency 5 4" xfId="1614"/>
    <cellStyle name="Currency 5 40" xfId="1615"/>
    <cellStyle name="Currency 5 41" xfId="1616"/>
    <cellStyle name="Currency 5 42" xfId="1617"/>
    <cellStyle name="Currency 5 43" xfId="1618"/>
    <cellStyle name="Currency 5 44" xfId="1619"/>
    <cellStyle name="Currency 5 45" xfId="1620"/>
    <cellStyle name="Currency 5 46" xfId="1621"/>
    <cellStyle name="Currency 5 47" xfId="1622"/>
    <cellStyle name="Currency 5 48" xfId="1623"/>
    <cellStyle name="Currency 5 49" xfId="1624"/>
    <cellStyle name="Currency 5 5" xfId="1625"/>
    <cellStyle name="Currency 5 50" xfId="1626"/>
    <cellStyle name="Currency 5 51" xfId="1627"/>
    <cellStyle name="Currency 5 52" xfId="1628"/>
    <cellStyle name="Currency 5 53" xfId="1629"/>
    <cellStyle name="Currency 5 54" xfId="1630"/>
    <cellStyle name="Currency 5 55" xfId="1631"/>
    <cellStyle name="Currency 5 56" xfId="1632"/>
    <cellStyle name="Currency 5 57" xfId="1633"/>
    <cellStyle name="Currency 5 58" xfId="1634"/>
    <cellStyle name="Currency 5 59" xfId="1635"/>
    <cellStyle name="Currency 5 6" xfId="1636"/>
    <cellStyle name="Currency 5 60" xfId="1637"/>
    <cellStyle name="Currency 5 61" xfId="1638"/>
    <cellStyle name="Currency 5 62" xfId="1639"/>
    <cellStyle name="Currency 5 63" xfId="1640"/>
    <cellStyle name="Currency 5 64" xfId="1641"/>
    <cellStyle name="Currency 5 7" xfId="1642"/>
    <cellStyle name="Currency 5 8" xfId="1643"/>
    <cellStyle name="Currency 5 9" xfId="1644"/>
    <cellStyle name="Currency 6" xfId="20"/>
    <cellStyle name="Currency 6 10" xfId="1645"/>
    <cellStyle name="Currency 6 11" xfId="1646"/>
    <cellStyle name="Currency 6 12" xfId="1647"/>
    <cellStyle name="Currency 6 13" xfId="1648"/>
    <cellStyle name="Currency 6 14" xfId="1649"/>
    <cellStyle name="Currency 6 15" xfId="1650"/>
    <cellStyle name="Currency 6 16" xfId="1651"/>
    <cellStyle name="Currency 6 17" xfId="1652"/>
    <cellStyle name="Currency 6 18" xfId="1653"/>
    <cellStyle name="Currency 6 19" xfId="1654"/>
    <cellStyle name="Currency 6 2" xfId="1655"/>
    <cellStyle name="Currency 6 20" xfId="1656"/>
    <cellStyle name="Currency 6 21" xfId="1657"/>
    <cellStyle name="Currency 6 22" xfId="1658"/>
    <cellStyle name="Currency 6 23" xfId="1659"/>
    <cellStyle name="Currency 6 24" xfId="1660"/>
    <cellStyle name="Currency 6 25" xfId="1661"/>
    <cellStyle name="Currency 6 26" xfId="1662"/>
    <cellStyle name="Currency 6 27" xfId="1663"/>
    <cellStyle name="Currency 6 28" xfId="1664"/>
    <cellStyle name="Currency 6 29" xfId="1665"/>
    <cellStyle name="Currency 6 3" xfId="1666"/>
    <cellStyle name="Currency 6 30" xfId="1667"/>
    <cellStyle name="Currency 6 31" xfId="1668"/>
    <cellStyle name="Currency 6 32" xfId="1669"/>
    <cellStyle name="Currency 6 33" xfId="1670"/>
    <cellStyle name="Currency 6 34" xfId="1671"/>
    <cellStyle name="Currency 6 35" xfId="1672"/>
    <cellStyle name="Currency 6 36" xfId="1673"/>
    <cellStyle name="Currency 6 37" xfId="1674"/>
    <cellStyle name="Currency 6 38" xfId="1675"/>
    <cellStyle name="Currency 6 39" xfId="1676"/>
    <cellStyle name="Currency 6 4" xfId="1677"/>
    <cellStyle name="Currency 6 40" xfId="1678"/>
    <cellStyle name="Currency 6 41" xfId="1679"/>
    <cellStyle name="Currency 6 42" xfId="1680"/>
    <cellStyle name="Currency 6 43" xfId="1681"/>
    <cellStyle name="Currency 6 44" xfId="1682"/>
    <cellStyle name="Currency 6 45" xfId="1683"/>
    <cellStyle name="Currency 6 46" xfId="1684"/>
    <cellStyle name="Currency 6 47" xfId="1685"/>
    <cellStyle name="Currency 6 48" xfId="1686"/>
    <cellStyle name="Currency 6 49" xfId="1687"/>
    <cellStyle name="Currency 6 5" xfId="1688"/>
    <cellStyle name="Currency 6 50" xfId="1689"/>
    <cellStyle name="Currency 6 51" xfId="1690"/>
    <cellStyle name="Currency 6 52" xfId="1691"/>
    <cellStyle name="Currency 6 53" xfId="1692"/>
    <cellStyle name="Currency 6 54" xfId="1693"/>
    <cellStyle name="Currency 6 55" xfId="1694"/>
    <cellStyle name="Currency 6 56" xfId="1695"/>
    <cellStyle name="Currency 6 57" xfId="1696"/>
    <cellStyle name="Currency 6 58" xfId="1697"/>
    <cellStyle name="Currency 6 59" xfId="1698"/>
    <cellStyle name="Currency 6 6" xfId="1699"/>
    <cellStyle name="Currency 6 60" xfId="1700"/>
    <cellStyle name="Currency 6 61" xfId="1701"/>
    <cellStyle name="Currency 6 62" xfId="1702"/>
    <cellStyle name="Currency 6 63" xfId="1703"/>
    <cellStyle name="Currency 6 7" xfId="1704"/>
    <cellStyle name="Currency 6 8" xfId="1705"/>
    <cellStyle name="Currency 6 9" xfId="1706"/>
    <cellStyle name="Currency 7" xfId="1707"/>
    <cellStyle name="Currency 7 10" xfId="1708"/>
    <cellStyle name="Currency 7 11" xfId="1709"/>
    <cellStyle name="Currency 7 12" xfId="1710"/>
    <cellStyle name="Currency 7 13" xfId="1711"/>
    <cellStyle name="Currency 7 14" xfId="1712"/>
    <cellStyle name="Currency 7 15" xfId="1713"/>
    <cellStyle name="Currency 7 16" xfId="1714"/>
    <cellStyle name="Currency 7 17" xfId="1715"/>
    <cellStyle name="Currency 7 18" xfId="1716"/>
    <cellStyle name="Currency 7 19" xfId="1717"/>
    <cellStyle name="Currency 7 2" xfId="1718"/>
    <cellStyle name="Currency 7 20" xfId="1719"/>
    <cellStyle name="Currency 7 21" xfId="1720"/>
    <cellStyle name="Currency 7 22" xfId="1721"/>
    <cellStyle name="Currency 7 23" xfId="1722"/>
    <cellStyle name="Currency 7 24" xfId="1723"/>
    <cellStyle name="Currency 7 25" xfId="1724"/>
    <cellStyle name="Currency 7 26" xfId="1725"/>
    <cellStyle name="Currency 7 27" xfId="1726"/>
    <cellStyle name="Currency 7 28" xfId="1727"/>
    <cellStyle name="Currency 7 29" xfId="1728"/>
    <cellStyle name="Currency 7 3" xfId="1729"/>
    <cellStyle name="Currency 7 30" xfId="1730"/>
    <cellStyle name="Currency 7 31" xfId="1731"/>
    <cellStyle name="Currency 7 32" xfId="1732"/>
    <cellStyle name="Currency 7 33" xfId="1733"/>
    <cellStyle name="Currency 7 34" xfId="1734"/>
    <cellStyle name="Currency 7 35" xfId="1735"/>
    <cellStyle name="Currency 7 36" xfId="1736"/>
    <cellStyle name="Currency 7 37" xfId="1737"/>
    <cellStyle name="Currency 7 38" xfId="1738"/>
    <cellStyle name="Currency 7 39" xfId="1739"/>
    <cellStyle name="Currency 7 4" xfId="1740"/>
    <cellStyle name="Currency 7 40" xfId="1741"/>
    <cellStyle name="Currency 7 41" xfId="1742"/>
    <cellStyle name="Currency 7 42" xfId="1743"/>
    <cellStyle name="Currency 7 43" xfId="1744"/>
    <cellStyle name="Currency 7 44" xfId="1745"/>
    <cellStyle name="Currency 7 45" xfId="1746"/>
    <cellStyle name="Currency 7 46" xfId="1747"/>
    <cellStyle name="Currency 7 47" xfId="1748"/>
    <cellStyle name="Currency 7 48" xfId="1749"/>
    <cellStyle name="Currency 7 49" xfId="1750"/>
    <cellStyle name="Currency 7 5" xfId="1751"/>
    <cellStyle name="Currency 7 50" xfId="1752"/>
    <cellStyle name="Currency 7 51" xfId="1753"/>
    <cellStyle name="Currency 7 52" xfId="1754"/>
    <cellStyle name="Currency 7 53" xfId="1755"/>
    <cellStyle name="Currency 7 54" xfId="1756"/>
    <cellStyle name="Currency 7 55" xfId="1757"/>
    <cellStyle name="Currency 7 56" xfId="1758"/>
    <cellStyle name="Currency 7 57" xfId="1759"/>
    <cellStyle name="Currency 7 58" xfId="1760"/>
    <cellStyle name="Currency 7 59" xfId="1761"/>
    <cellStyle name="Currency 7 6" xfId="1762"/>
    <cellStyle name="Currency 7 60" xfId="1763"/>
    <cellStyle name="Currency 7 61" xfId="1764"/>
    <cellStyle name="Currency 7 62" xfId="1765"/>
    <cellStyle name="Currency 7 63" xfId="1766"/>
    <cellStyle name="Currency 7 7" xfId="1767"/>
    <cellStyle name="Currency 7 8" xfId="1768"/>
    <cellStyle name="Currency 7 9" xfId="1769"/>
    <cellStyle name="Currency 8" xfId="1770"/>
    <cellStyle name="Currency 8 10" xfId="1771"/>
    <cellStyle name="Currency 8 11" xfId="1772"/>
    <cellStyle name="Currency 8 12" xfId="1773"/>
    <cellStyle name="Currency 8 13" xfId="1774"/>
    <cellStyle name="Currency 8 14" xfId="1775"/>
    <cellStyle name="Currency 8 15" xfId="1776"/>
    <cellStyle name="Currency 8 16" xfId="1777"/>
    <cellStyle name="Currency 8 17" xfId="1778"/>
    <cellStyle name="Currency 8 18" xfId="1779"/>
    <cellStyle name="Currency 8 19" xfId="1780"/>
    <cellStyle name="Currency 8 2" xfId="1781"/>
    <cellStyle name="Currency 8 20" xfId="1782"/>
    <cellStyle name="Currency 8 21" xfId="1783"/>
    <cellStyle name="Currency 8 22" xfId="1784"/>
    <cellStyle name="Currency 8 23" xfId="1785"/>
    <cellStyle name="Currency 8 24" xfId="1786"/>
    <cellStyle name="Currency 8 25" xfId="1787"/>
    <cellStyle name="Currency 8 26" xfId="1788"/>
    <cellStyle name="Currency 8 27" xfId="1789"/>
    <cellStyle name="Currency 8 28" xfId="1790"/>
    <cellStyle name="Currency 8 29" xfId="1791"/>
    <cellStyle name="Currency 8 3" xfId="1792"/>
    <cellStyle name="Currency 8 30" xfId="1793"/>
    <cellStyle name="Currency 8 31" xfId="1794"/>
    <cellStyle name="Currency 8 32" xfId="1795"/>
    <cellStyle name="Currency 8 33" xfId="1796"/>
    <cellStyle name="Currency 8 34" xfId="1797"/>
    <cellStyle name="Currency 8 35" xfId="1798"/>
    <cellStyle name="Currency 8 36" xfId="1799"/>
    <cellStyle name="Currency 8 37" xfId="1800"/>
    <cellStyle name="Currency 8 38" xfId="1801"/>
    <cellStyle name="Currency 8 39" xfId="1802"/>
    <cellStyle name="Currency 8 4" xfId="1803"/>
    <cellStyle name="Currency 8 40" xfId="1804"/>
    <cellStyle name="Currency 8 41" xfId="1805"/>
    <cellStyle name="Currency 8 42" xfId="1806"/>
    <cellStyle name="Currency 8 43" xfId="1807"/>
    <cellStyle name="Currency 8 44" xfId="1808"/>
    <cellStyle name="Currency 8 45" xfId="1809"/>
    <cellStyle name="Currency 8 46" xfId="1810"/>
    <cellStyle name="Currency 8 47" xfId="1811"/>
    <cellStyle name="Currency 8 48" xfId="1812"/>
    <cellStyle name="Currency 8 49" xfId="1813"/>
    <cellStyle name="Currency 8 5" xfId="1814"/>
    <cellStyle name="Currency 8 50" xfId="1815"/>
    <cellStyle name="Currency 8 51" xfId="1816"/>
    <cellStyle name="Currency 8 52" xfId="1817"/>
    <cellStyle name="Currency 8 53" xfId="1818"/>
    <cellStyle name="Currency 8 54" xfId="1819"/>
    <cellStyle name="Currency 8 55" xfId="1820"/>
    <cellStyle name="Currency 8 56" xfId="1821"/>
    <cellStyle name="Currency 8 57" xfId="1822"/>
    <cellStyle name="Currency 8 58" xfId="1823"/>
    <cellStyle name="Currency 8 59" xfId="1824"/>
    <cellStyle name="Currency 8 6" xfId="1825"/>
    <cellStyle name="Currency 8 60" xfId="1826"/>
    <cellStyle name="Currency 8 61" xfId="1827"/>
    <cellStyle name="Currency 8 62" xfId="1828"/>
    <cellStyle name="Currency 8 63" xfId="1829"/>
    <cellStyle name="Currency 8 64" xfId="1830"/>
    <cellStyle name="Currency 8 7" xfId="1831"/>
    <cellStyle name="Currency 8 8" xfId="1832"/>
    <cellStyle name="Currency 8 9" xfId="1833"/>
    <cellStyle name="Currency 9" xfId="1834"/>
    <cellStyle name="Currency 9 10" xfId="1835"/>
    <cellStyle name="Currency 9 11" xfId="1836"/>
    <cellStyle name="Currency 9 12" xfId="1837"/>
    <cellStyle name="Currency 9 13" xfId="1838"/>
    <cellStyle name="Currency 9 14" xfId="1839"/>
    <cellStyle name="Currency 9 15" xfId="1840"/>
    <cellStyle name="Currency 9 16" xfId="1841"/>
    <cellStyle name="Currency 9 17" xfId="1842"/>
    <cellStyle name="Currency 9 18" xfId="1843"/>
    <cellStyle name="Currency 9 19" xfId="1844"/>
    <cellStyle name="Currency 9 2" xfId="1845"/>
    <cellStyle name="Currency 9 20" xfId="1846"/>
    <cellStyle name="Currency 9 21" xfId="1847"/>
    <cellStyle name="Currency 9 22" xfId="1848"/>
    <cellStyle name="Currency 9 23" xfId="1849"/>
    <cellStyle name="Currency 9 24" xfId="1850"/>
    <cellStyle name="Currency 9 25" xfId="1851"/>
    <cellStyle name="Currency 9 26" xfId="1852"/>
    <cellStyle name="Currency 9 27" xfId="1853"/>
    <cellStyle name="Currency 9 28" xfId="1854"/>
    <cellStyle name="Currency 9 29" xfId="1855"/>
    <cellStyle name="Currency 9 3" xfId="1856"/>
    <cellStyle name="Currency 9 30" xfId="1857"/>
    <cellStyle name="Currency 9 31" xfId="1858"/>
    <cellStyle name="Currency 9 32" xfId="1859"/>
    <cellStyle name="Currency 9 33" xfId="1860"/>
    <cellStyle name="Currency 9 34" xfId="1861"/>
    <cellStyle name="Currency 9 35" xfId="1862"/>
    <cellStyle name="Currency 9 36" xfId="1863"/>
    <cellStyle name="Currency 9 37" xfId="1864"/>
    <cellStyle name="Currency 9 38" xfId="1865"/>
    <cellStyle name="Currency 9 39" xfId="1866"/>
    <cellStyle name="Currency 9 4" xfId="1867"/>
    <cellStyle name="Currency 9 40" xfId="1868"/>
    <cellStyle name="Currency 9 41" xfId="1869"/>
    <cellStyle name="Currency 9 42" xfId="1870"/>
    <cellStyle name="Currency 9 43" xfId="1871"/>
    <cellStyle name="Currency 9 44" xfId="1872"/>
    <cellStyle name="Currency 9 45" xfId="1873"/>
    <cellStyle name="Currency 9 46" xfId="1874"/>
    <cellStyle name="Currency 9 47" xfId="1875"/>
    <cellStyle name="Currency 9 48" xfId="1876"/>
    <cellStyle name="Currency 9 49" xfId="1877"/>
    <cellStyle name="Currency 9 5" xfId="1878"/>
    <cellStyle name="Currency 9 50" xfId="1879"/>
    <cellStyle name="Currency 9 51" xfId="1880"/>
    <cellStyle name="Currency 9 52" xfId="1881"/>
    <cellStyle name="Currency 9 53" xfId="1882"/>
    <cellStyle name="Currency 9 54" xfId="1883"/>
    <cellStyle name="Currency 9 55" xfId="1884"/>
    <cellStyle name="Currency 9 56" xfId="1885"/>
    <cellStyle name="Currency 9 57" xfId="1886"/>
    <cellStyle name="Currency 9 58" xfId="1887"/>
    <cellStyle name="Currency 9 59" xfId="1888"/>
    <cellStyle name="Currency 9 6" xfId="1889"/>
    <cellStyle name="Currency 9 60" xfId="1890"/>
    <cellStyle name="Currency 9 61" xfId="1891"/>
    <cellStyle name="Currency 9 62" xfId="1892"/>
    <cellStyle name="Currency 9 63" xfId="1893"/>
    <cellStyle name="Currency 9 7" xfId="1894"/>
    <cellStyle name="Currency 9 8" xfId="1895"/>
    <cellStyle name="Currency 9 9" xfId="1896"/>
    <cellStyle name="Double Line 25.5" xfId="21"/>
    <cellStyle name="Explanatory Text" xfId="2798" builtinId="53" customBuiltin="1"/>
    <cellStyle name="Extra space" xfId="1897"/>
    <cellStyle name="Good" xfId="2788" builtinId="26" customBuiltin="1"/>
    <cellStyle name="Grey" xfId="22"/>
    <cellStyle name="Heading 1" xfId="2784" builtinId="16" customBuiltin="1"/>
    <cellStyle name="Heading 2" xfId="2785" builtinId="17" customBuiltin="1"/>
    <cellStyle name="Heading 3" xfId="2786" builtinId="18" customBuiltin="1"/>
    <cellStyle name="Heading 4" xfId="2787" builtinId="19" customBuiltin="1"/>
    <cellStyle name="Hyperlink 2" xfId="1898"/>
    <cellStyle name="Hyperlink 3" xfId="1899"/>
    <cellStyle name="Hyperlink 4" xfId="1900"/>
    <cellStyle name="Input" xfId="2791" builtinId="20" customBuiltin="1"/>
    <cellStyle name="Input [yellow]" xfId="23"/>
    <cellStyle name="Item Tag" xfId="1901"/>
    <cellStyle name="Line (top, bottom heavy)" xfId="1902"/>
    <cellStyle name="Linked Cell" xfId="2794" builtinId="24" customBuiltin="1"/>
    <cellStyle name="Neutral" xfId="2790" builtinId="28" customBuiltin="1"/>
    <cellStyle name="no dec" xfId="24"/>
    <cellStyle name="Normal" xfId="0" builtinId="0"/>
    <cellStyle name="Normal - Style1" xfId="25"/>
    <cellStyle name="Normal 10" xfId="1903"/>
    <cellStyle name="Normal 11" xfId="1904"/>
    <cellStyle name="Normal 11 3" xfId="1905"/>
    <cellStyle name="Normal 12" xfId="1906"/>
    <cellStyle name="Normal 12 10" xfId="1907"/>
    <cellStyle name="Normal 13" xfId="1908"/>
    <cellStyle name="Normal 14" xfId="1909"/>
    <cellStyle name="Normal 18" xfId="1910"/>
    <cellStyle name="Normal 19" xfId="1911"/>
    <cellStyle name="Normal 2" xfId="26"/>
    <cellStyle name="Normal 2 2" xfId="27"/>
    <cellStyle name="Normal 2 2 2" xfId="28"/>
    <cellStyle name="Normal 2 248" xfId="1912"/>
    <cellStyle name="Normal 2 3" xfId="1913"/>
    <cellStyle name="Normal 2 3 2" xfId="1914"/>
    <cellStyle name="Normal 2 3 3" xfId="2842"/>
    <cellStyle name="Normal 2 4" xfId="1915"/>
    <cellStyle name="Normal 2 5" xfId="2826"/>
    <cellStyle name="Normal 2_4Q 2010 Non-GAAP Reconciliation_WEB" xfId="1916"/>
    <cellStyle name="Normal 20" xfId="1917"/>
    <cellStyle name="Normal 244" xfId="1918"/>
    <cellStyle name="Normal 245" xfId="1919"/>
    <cellStyle name="Normal 246" xfId="1920"/>
    <cellStyle name="Normal 26" xfId="29"/>
    <cellStyle name="Normal 3" xfId="30"/>
    <cellStyle name="Normal 3 10" xfId="1921"/>
    <cellStyle name="Normal 3 11" xfId="1922"/>
    <cellStyle name="Normal 3 12" xfId="1923"/>
    <cellStyle name="Normal 3 13" xfId="1924"/>
    <cellStyle name="Normal 3 14" xfId="1925"/>
    <cellStyle name="Normal 3 15" xfId="1926"/>
    <cellStyle name="Normal 3 16" xfId="1927"/>
    <cellStyle name="Normal 3 17" xfId="1928"/>
    <cellStyle name="Normal 3 18" xfId="1929"/>
    <cellStyle name="Normal 3 19" xfId="1930"/>
    <cellStyle name="Normal 3 2" xfId="31"/>
    <cellStyle name="Normal 3 2 2" xfId="2836"/>
    <cellStyle name="Normal 3 2 3" xfId="2827"/>
    <cellStyle name="Normal 3 20" xfId="1931"/>
    <cellStyle name="Normal 3 21" xfId="1932"/>
    <cellStyle name="Normal 3 22" xfId="1933"/>
    <cellStyle name="Normal 3 23" xfId="1934"/>
    <cellStyle name="Normal 3 24" xfId="1935"/>
    <cellStyle name="Normal 3 25" xfId="1936"/>
    <cellStyle name="Normal 3 26" xfId="1937"/>
    <cellStyle name="Normal 3 27" xfId="1938"/>
    <cellStyle name="Normal 3 28" xfId="1939"/>
    <cellStyle name="Normal 3 29" xfId="1940"/>
    <cellStyle name="Normal 3 3" xfId="1941"/>
    <cellStyle name="Normal 3 3 2" xfId="2832"/>
    <cellStyle name="Normal 3 30" xfId="1942"/>
    <cellStyle name="Normal 3 31" xfId="1943"/>
    <cellStyle name="Normal 3 32" xfId="1944"/>
    <cellStyle name="Normal 3 33" xfId="1945"/>
    <cellStyle name="Normal 3 34" xfId="1946"/>
    <cellStyle name="Normal 3 35" xfId="1947"/>
    <cellStyle name="Normal 3 36" xfId="1948"/>
    <cellStyle name="Normal 3 37" xfId="1949"/>
    <cellStyle name="Normal 3 38" xfId="1950"/>
    <cellStyle name="Normal 3 39" xfId="1951"/>
    <cellStyle name="Normal 3 4" xfId="1952"/>
    <cellStyle name="Normal 3 40" xfId="1953"/>
    <cellStyle name="Normal 3 41" xfId="1954"/>
    <cellStyle name="Normal 3 42" xfId="1955"/>
    <cellStyle name="Normal 3 43" xfId="1956"/>
    <cellStyle name="Normal 3 44" xfId="1957"/>
    <cellStyle name="Normal 3 45" xfId="1958"/>
    <cellStyle name="Normal 3 46" xfId="1959"/>
    <cellStyle name="Normal 3 47" xfId="1960"/>
    <cellStyle name="Normal 3 48" xfId="1961"/>
    <cellStyle name="Normal 3 49" xfId="1962"/>
    <cellStyle name="Normal 3 5" xfId="1963"/>
    <cellStyle name="Normal 3 50" xfId="1964"/>
    <cellStyle name="Normal 3 51" xfId="1965"/>
    <cellStyle name="Normal 3 52" xfId="1966"/>
    <cellStyle name="Normal 3 53" xfId="1967"/>
    <cellStyle name="Normal 3 54" xfId="1968"/>
    <cellStyle name="Normal 3 55" xfId="1969"/>
    <cellStyle name="Normal 3 56" xfId="1970"/>
    <cellStyle name="Normal 3 57" xfId="1971"/>
    <cellStyle name="Normal 3 58" xfId="1972"/>
    <cellStyle name="Normal 3 59" xfId="1973"/>
    <cellStyle name="Normal 3 6" xfId="1974"/>
    <cellStyle name="Normal 3 60" xfId="1975"/>
    <cellStyle name="Normal 3 61" xfId="1976"/>
    <cellStyle name="Normal 3 62" xfId="1977"/>
    <cellStyle name="Normal 3 63" xfId="1978"/>
    <cellStyle name="Normal 3 64" xfId="1979"/>
    <cellStyle name="Normal 3 65" xfId="1980"/>
    <cellStyle name="Normal 3 66" xfId="1981"/>
    <cellStyle name="Normal 3 67" xfId="2846"/>
    <cellStyle name="Normal 3 7" xfId="1982"/>
    <cellStyle name="Normal 3 8" xfId="1983"/>
    <cellStyle name="Normal 3 9" xfId="1984"/>
    <cellStyle name="Normal 349" xfId="1985"/>
    <cellStyle name="Normal 4" xfId="32"/>
    <cellStyle name="Normal 4 10" xfId="1986"/>
    <cellStyle name="Normal 4 11" xfId="1987"/>
    <cellStyle name="Normal 4 12" xfId="1988"/>
    <cellStyle name="Normal 4 13" xfId="1989"/>
    <cellStyle name="Normal 4 14" xfId="1990"/>
    <cellStyle name="Normal 4 15" xfId="1991"/>
    <cellStyle name="Normal 4 16" xfId="1992"/>
    <cellStyle name="Normal 4 17" xfId="1993"/>
    <cellStyle name="Normal 4 18" xfId="1994"/>
    <cellStyle name="Normal 4 19" xfId="1995"/>
    <cellStyle name="Normal 4 2" xfId="1996"/>
    <cellStyle name="Normal 4 20" xfId="1997"/>
    <cellStyle name="Normal 4 21" xfId="1998"/>
    <cellStyle name="Normal 4 22" xfId="1999"/>
    <cellStyle name="Normal 4 23" xfId="2000"/>
    <cellStyle name="Normal 4 24" xfId="2001"/>
    <cellStyle name="Normal 4 25" xfId="2002"/>
    <cellStyle name="Normal 4 26" xfId="2003"/>
    <cellStyle name="Normal 4 27" xfId="2004"/>
    <cellStyle name="Normal 4 28" xfId="2005"/>
    <cellStyle name="Normal 4 29" xfId="2006"/>
    <cellStyle name="Normal 4 3" xfId="2007"/>
    <cellStyle name="Normal 4 30" xfId="2008"/>
    <cellStyle name="Normal 4 31" xfId="2009"/>
    <cellStyle name="Normal 4 32" xfId="2010"/>
    <cellStyle name="Normal 4 33" xfId="2011"/>
    <cellStyle name="Normal 4 34" xfId="2012"/>
    <cellStyle name="Normal 4 35" xfId="2013"/>
    <cellStyle name="Normal 4 36" xfId="2014"/>
    <cellStyle name="Normal 4 37" xfId="2015"/>
    <cellStyle name="Normal 4 38" xfId="2016"/>
    <cellStyle name="Normal 4 39" xfId="2017"/>
    <cellStyle name="Normal 4 4" xfId="2018"/>
    <cellStyle name="Normal 4 40" xfId="2019"/>
    <cellStyle name="Normal 4 41" xfId="2020"/>
    <cellStyle name="Normal 4 42" xfId="2021"/>
    <cellStyle name="Normal 4 43" xfId="2022"/>
    <cellStyle name="Normal 4 44" xfId="2023"/>
    <cellStyle name="Normal 4 45" xfId="2024"/>
    <cellStyle name="Normal 4 46" xfId="2025"/>
    <cellStyle name="Normal 4 47" xfId="2026"/>
    <cellStyle name="Normal 4 48" xfId="2027"/>
    <cellStyle name="Normal 4 49" xfId="2028"/>
    <cellStyle name="Normal 4 5" xfId="2029"/>
    <cellStyle name="Normal 4 50" xfId="2030"/>
    <cellStyle name="Normal 4 51" xfId="2031"/>
    <cellStyle name="Normal 4 52" xfId="2032"/>
    <cellStyle name="Normal 4 53" xfId="2033"/>
    <cellStyle name="Normal 4 54" xfId="2034"/>
    <cellStyle name="Normal 4 55" xfId="2035"/>
    <cellStyle name="Normal 4 56" xfId="2036"/>
    <cellStyle name="Normal 4 57" xfId="2037"/>
    <cellStyle name="Normal 4 58" xfId="2038"/>
    <cellStyle name="Normal 4 59" xfId="2039"/>
    <cellStyle name="Normal 4 6" xfId="2040"/>
    <cellStyle name="Normal 4 60" xfId="2041"/>
    <cellStyle name="Normal 4 61" xfId="2042"/>
    <cellStyle name="Normal 4 62" xfId="2043"/>
    <cellStyle name="Normal 4 63" xfId="2044"/>
    <cellStyle name="Normal 4 64" xfId="2045"/>
    <cellStyle name="Normal 4 65" xfId="2046"/>
    <cellStyle name="Normal 4 66" xfId="2047"/>
    <cellStyle name="Normal 4 67" xfId="2834"/>
    <cellStyle name="Normal 4 7" xfId="2048"/>
    <cellStyle name="Normal 4 8" xfId="2049"/>
    <cellStyle name="Normal 4 9" xfId="2050"/>
    <cellStyle name="Normal 5" xfId="33"/>
    <cellStyle name="Normal 5 10" xfId="2051"/>
    <cellStyle name="Normal 5 11" xfId="2052"/>
    <cellStyle name="Normal 5 12" xfId="2053"/>
    <cellStyle name="Normal 5 13" xfId="2054"/>
    <cellStyle name="Normal 5 14" xfId="2055"/>
    <cellStyle name="Normal 5 15" xfId="2056"/>
    <cellStyle name="Normal 5 16" xfId="2057"/>
    <cellStyle name="Normal 5 17" xfId="2058"/>
    <cellStyle name="Normal 5 18" xfId="2059"/>
    <cellStyle name="Normal 5 19" xfId="2060"/>
    <cellStyle name="Normal 5 2" xfId="2061"/>
    <cellStyle name="Normal 5 20" xfId="2062"/>
    <cellStyle name="Normal 5 21" xfId="2063"/>
    <cellStyle name="Normal 5 22" xfId="2064"/>
    <cellStyle name="Normal 5 23" xfId="2065"/>
    <cellStyle name="Normal 5 24" xfId="2066"/>
    <cellStyle name="Normal 5 25" xfId="2067"/>
    <cellStyle name="Normal 5 26" xfId="2068"/>
    <cellStyle name="Normal 5 27" xfId="2069"/>
    <cellStyle name="Normal 5 28" xfId="2070"/>
    <cellStyle name="Normal 5 29" xfId="2071"/>
    <cellStyle name="Normal 5 3" xfId="2072"/>
    <cellStyle name="Normal 5 30" xfId="2073"/>
    <cellStyle name="Normal 5 31" xfId="2074"/>
    <cellStyle name="Normal 5 32" xfId="2075"/>
    <cellStyle name="Normal 5 33" xfId="2076"/>
    <cellStyle name="Normal 5 34" xfId="2077"/>
    <cellStyle name="Normal 5 35" xfId="2078"/>
    <cellStyle name="Normal 5 36" xfId="2079"/>
    <cellStyle name="Normal 5 37" xfId="2080"/>
    <cellStyle name="Normal 5 38" xfId="2081"/>
    <cellStyle name="Normal 5 39" xfId="2082"/>
    <cellStyle name="Normal 5 4" xfId="2083"/>
    <cellStyle name="Normal 5 40" xfId="2084"/>
    <cellStyle name="Normal 5 41" xfId="2085"/>
    <cellStyle name="Normal 5 42" xfId="2086"/>
    <cellStyle name="Normal 5 43" xfId="2087"/>
    <cellStyle name="Normal 5 44" xfId="2088"/>
    <cellStyle name="Normal 5 45" xfId="2089"/>
    <cellStyle name="Normal 5 46" xfId="2090"/>
    <cellStyle name="Normal 5 47" xfId="2091"/>
    <cellStyle name="Normal 5 48" xfId="2092"/>
    <cellStyle name="Normal 5 49" xfId="2093"/>
    <cellStyle name="Normal 5 5" xfId="2094"/>
    <cellStyle name="Normal 5 50" xfId="2095"/>
    <cellStyle name="Normal 5 51" xfId="2096"/>
    <cellStyle name="Normal 5 52" xfId="2097"/>
    <cellStyle name="Normal 5 53" xfId="2098"/>
    <cellStyle name="Normal 5 54" xfId="2099"/>
    <cellStyle name="Normal 5 55" xfId="2100"/>
    <cellStyle name="Normal 5 56" xfId="2101"/>
    <cellStyle name="Normal 5 57" xfId="2102"/>
    <cellStyle name="Normal 5 58" xfId="2103"/>
    <cellStyle name="Normal 5 59" xfId="2104"/>
    <cellStyle name="Normal 5 6" xfId="2105"/>
    <cellStyle name="Normal 5 60" xfId="2106"/>
    <cellStyle name="Normal 5 61" xfId="2107"/>
    <cellStyle name="Normal 5 62" xfId="2108"/>
    <cellStyle name="Normal 5 63" xfId="2109"/>
    <cellStyle name="Normal 5 64" xfId="2110"/>
    <cellStyle name="Normal 5 65" xfId="2111"/>
    <cellStyle name="Normal 5 66" xfId="2112"/>
    <cellStyle name="Normal 5 7" xfId="2113"/>
    <cellStyle name="Normal 5 8" xfId="2114"/>
    <cellStyle name="Normal 5 9" xfId="2115"/>
    <cellStyle name="Normal 6" xfId="34"/>
    <cellStyle name="Normal 6 10" xfId="2116"/>
    <cellStyle name="Normal 6 11" xfId="2117"/>
    <cellStyle name="Normal 6 12" xfId="2118"/>
    <cellStyle name="Normal 6 13" xfId="2119"/>
    <cellStyle name="Normal 6 14" xfId="2120"/>
    <cellStyle name="Normal 6 15" xfId="2121"/>
    <cellStyle name="Normal 6 16" xfId="2122"/>
    <cellStyle name="Normal 6 17" xfId="2123"/>
    <cellStyle name="Normal 6 18" xfId="2124"/>
    <cellStyle name="Normal 6 19" xfId="2125"/>
    <cellStyle name="Normal 6 2" xfId="2126"/>
    <cellStyle name="Normal 6 20" xfId="2127"/>
    <cellStyle name="Normal 6 21" xfId="2128"/>
    <cellStyle name="Normal 6 22" xfId="2129"/>
    <cellStyle name="Normal 6 23" xfId="2130"/>
    <cellStyle name="Normal 6 24" xfId="2131"/>
    <cellStyle name="Normal 6 25" xfId="2132"/>
    <cellStyle name="Normal 6 26" xfId="2133"/>
    <cellStyle name="Normal 6 27" xfId="2134"/>
    <cellStyle name="Normal 6 28" xfId="2135"/>
    <cellStyle name="Normal 6 29" xfId="2136"/>
    <cellStyle name="Normal 6 3" xfId="2137"/>
    <cellStyle name="Normal 6 30" xfId="2138"/>
    <cellStyle name="Normal 6 31" xfId="2139"/>
    <cellStyle name="Normal 6 32" xfId="2140"/>
    <cellStyle name="Normal 6 33" xfId="2141"/>
    <cellStyle name="Normal 6 34" xfId="2142"/>
    <cellStyle name="Normal 6 35" xfId="2143"/>
    <cellStyle name="Normal 6 36" xfId="2144"/>
    <cellStyle name="Normal 6 37" xfId="2145"/>
    <cellStyle name="Normal 6 38" xfId="2146"/>
    <cellStyle name="Normal 6 39" xfId="2147"/>
    <cellStyle name="Normal 6 4" xfId="2148"/>
    <cellStyle name="Normal 6 40" xfId="2149"/>
    <cellStyle name="Normal 6 41" xfId="2150"/>
    <cellStyle name="Normal 6 42" xfId="2151"/>
    <cellStyle name="Normal 6 43" xfId="2152"/>
    <cellStyle name="Normal 6 44" xfId="2153"/>
    <cellStyle name="Normal 6 45" xfId="2154"/>
    <cellStyle name="Normal 6 46" xfId="2155"/>
    <cellStyle name="Normal 6 47" xfId="2156"/>
    <cellStyle name="Normal 6 48" xfId="2157"/>
    <cellStyle name="Normal 6 49" xfId="2158"/>
    <cellStyle name="Normal 6 5" xfId="2159"/>
    <cellStyle name="Normal 6 50" xfId="2160"/>
    <cellStyle name="Normal 6 51" xfId="2161"/>
    <cellStyle name="Normal 6 52" xfId="2162"/>
    <cellStyle name="Normal 6 53" xfId="2163"/>
    <cellStyle name="Normal 6 54" xfId="2164"/>
    <cellStyle name="Normal 6 55" xfId="2165"/>
    <cellStyle name="Normal 6 56" xfId="2166"/>
    <cellStyle name="Normal 6 57" xfId="2167"/>
    <cellStyle name="Normal 6 58" xfId="2168"/>
    <cellStyle name="Normal 6 59" xfId="2169"/>
    <cellStyle name="Normal 6 6" xfId="2170"/>
    <cellStyle name="Normal 6 60" xfId="2171"/>
    <cellStyle name="Normal 6 61" xfId="2172"/>
    <cellStyle name="Normal 6 62" xfId="2173"/>
    <cellStyle name="Normal 6 63" xfId="2174"/>
    <cellStyle name="Normal 6 64" xfId="2838"/>
    <cellStyle name="Normal 6 7" xfId="2175"/>
    <cellStyle name="Normal 6 8" xfId="2176"/>
    <cellStyle name="Normal 6 9" xfId="2177"/>
    <cellStyle name="Normal 7" xfId="35"/>
    <cellStyle name="Normal 7 2" xfId="2843"/>
    <cellStyle name="Normal 7 3" xfId="2828"/>
    <cellStyle name="Normal 7 4" xfId="2178"/>
    <cellStyle name="Normal 8" xfId="36"/>
    <cellStyle name="Normal 8 10" xfId="2179"/>
    <cellStyle name="Normal 8 11" xfId="2180"/>
    <cellStyle name="Normal 8 12" xfId="2181"/>
    <cellStyle name="Normal 8 13" xfId="2182"/>
    <cellStyle name="Normal 8 14" xfId="2183"/>
    <cellStyle name="Normal 8 15" xfId="2184"/>
    <cellStyle name="Normal 8 16" xfId="2185"/>
    <cellStyle name="Normal 8 17" xfId="2186"/>
    <cellStyle name="Normal 8 18" xfId="2187"/>
    <cellStyle name="Normal 8 19" xfId="2188"/>
    <cellStyle name="Normal 8 2" xfId="2189"/>
    <cellStyle name="Normal 8 20" xfId="2190"/>
    <cellStyle name="Normal 8 21" xfId="2191"/>
    <cellStyle name="Normal 8 22" xfId="2192"/>
    <cellStyle name="Normal 8 23" xfId="2193"/>
    <cellStyle name="Normal 8 24" xfId="2194"/>
    <cellStyle name="Normal 8 25" xfId="2195"/>
    <cellStyle name="Normal 8 26" xfId="2196"/>
    <cellStyle name="Normal 8 27" xfId="2197"/>
    <cellStyle name="Normal 8 28" xfId="2198"/>
    <cellStyle name="Normal 8 29" xfId="2199"/>
    <cellStyle name="Normal 8 3" xfId="2200"/>
    <cellStyle name="Normal 8 3 10" xfId="2201"/>
    <cellStyle name="Normal 8 3 11" xfId="2202"/>
    <cellStyle name="Normal 8 3 12" xfId="2203"/>
    <cellStyle name="Normal 8 3 13" xfId="2204"/>
    <cellStyle name="Normal 8 3 14" xfId="2205"/>
    <cellStyle name="Normal 8 3 15" xfId="2206"/>
    <cellStyle name="Normal 8 3 16" xfId="2207"/>
    <cellStyle name="Normal 8 3 17" xfId="2208"/>
    <cellStyle name="Normal 8 3 18" xfId="2209"/>
    <cellStyle name="Normal 8 3 19" xfId="2210"/>
    <cellStyle name="Normal 8 3 2" xfId="2211"/>
    <cellStyle name="Normal 8 3 20" xfId="2212"/>
    <cellStyle name="Normal 8 3 21" xfId="2213"/>
    <cellStyle name="Normal 8 3 22" xfId="2214"/>
    <cellStyle name="Normal 8 3 23" xfId="2215"/>
    <cellStyle name="Normal 8 3 24" xfId="2216"/>
    <cellStyle name="Normal 8 3 25" xfId="2217"/>
    <cellStyle name="Normal 8 3 26" xfId="2218"/>
    <cellStyle name="Normal 8 3 3" xfId="2219"/>
    <cellStyle name="Normal 8 3 4" xfId="2220"/>
    <cellStyle name="Normal 8 3 5" xfId="2221"/>
    <cellStyle name="Normal 8 3 6" xfId="2222"/>
    <cellStyle name="Normal 8 3 7" xfId="2223"/>
    <cellStyle name="Normal 8 3 8" xfId="2224"/>
    <cellStyle name="Normal 8 3 9" xfId="2225"/>
    <cellStyle name="Normal 8 30" xfId="2226"/>
    <cellStyle name="Normal 8 31" xfId="2227"/>
    <cellStyle name="Normal 8 32" xfId="2228"/>
    <cellStyle name="Normal 8 33" xfId="2229"/>
    <cellStyle name="Normal 8 34" xfId="2230"/>
    <cellStyle name="Normal 8 35" xfId="2231"/>
    <cellStyle name="Normal 8 36" xfId="2232"/>
    <cellStyle name="Normal 8 37" xfId="2233"/>
    <cellStyle name="Normal 8 38" xfId="2234"/>
    <cellStyle name="Normal 8 39" xfId="2235"/>
    <cellStyle name="Normal 8 4" xfId="2236"/>
    <cellStyle name="Normal 8 40" xfId="2237"/>
    <cellStyle name="Normal 8 41" xfId="2238"/>
    <cellStyle name="Normal 8 42" xfId="2239"/>
    <cellStyle name="Normal 8 43" xfId="2240"/>
    <cellStyle name="Normal 8 44" xfId="2241"/>
    <cellStyle name="Normal 8 45" xfId="2242"/>
    <cellStyle name="Normal 8 46" xfId="2243"/>
    <cellStyle name="Normal 8 47" xfId="2244"/>
    <cellStyle name="Normal 8 48" xfId="2245"/>
    <cellStyle name="Normal 8 49" xfId="2246"/>
    <cellStyle name="Normal 8 5" xfId="2247"/>
    <cellStyle name="Normal 8 5 10" xfId="2248"/>
    <cellStyle name="Normal 8 5 11" xfId="2249"/>
    <cellStyle name="Normal 8 5 12" xfId="2250"/>
    <cellStyle name="Normal 8 5 13" xfId="2251"/>
    <cellStyle name="Normal 8 5 14" xfId="2252"/>
    <cellStyle name="Normal 8 5 15" xfId="2253"/>
    <cellStyle name="Normal 8 5 16" xfId="2254"/>
    <cellStyle name="Normal 8 5 17" xfId="2255"/>
    <cellStyle name="Normal 8 5 18" xfId="2256"/>
    <cellStyle name="Normal 8 5 19" xfId="2257"/>
    <cellStyle name="Normal 8 5 2" xfId="2258"/>
    <cellStyle name="Normal 8 5 20" xfId="2259"/>
    <cellStyle name="Normal 8 5 21" xfId="2260"/>
    <cellStyle name="Normal 8 5 22" xfId="2261"/>
    <cellStyle name="Normal 8 5 23" xfId="2262"/>
    <cellStyle name="Normal 8 5 24" xfId="2263"/>
    <cellStyle name="Normal 8 5 25" xfId="2264"/>
    <cellStyle name="Normal 8 5 26" xfId="2265"/>
    <cellStyle name="Normal 8 5 27" xfId="2266"/>
    <cellStyle name="Normal 8 5 28" xfId="2267"/>
    <cellStyle name="Normal 8 5 29" xfId="2268"/>
    <cellStyle name="Normal 8 5 3" xfId="2269"/>
    <cellStyle name="Normal 8 5 30" xfId="2270"/>
    <cellStyle name="Normal 8 5 31" xfId="2271"/>
    <cellStyle name="Normal 8 5 32" xfId="2272"/>
    <cellStyle name="Normal 8 5 33" xfId="2273"/>
    <cellStyle name="Normal 8 5 34" xfId="2274"/>
    <cellStyle name="Normal 8 5 35" xfId="2275"/>
    <cellStyle name="Normal 8 5 36" xfId="2276"/>
    <cellStyle name="Normal 8 5 37" xfId="2277"/>
    <cellStyle name="Normal 8 5 38" xfId="2278"/>
    <cellStyle name="Normal 8 5 39" xfId="2279"/>
    <cellStyle name="Normal 8 5 4" xfId="2280"/>
    <cellStyle name="Normal 8 5 40" xfId="2281"/>
    <cellStyle name="Normal 8 5 41" xfId="2282"/>
    <cellStyle name="Normal 8 5 42" xfId="2283"/>
    <cellStyle name="Normal 8 5 43" xfId="2284"/>
    <cellStyle name="Normal 8 5 44" xfId="2285"/>
    <cellStyle name="Normal 8 5 45" xfId="2286"/>
    <cellStyle name="Normal 8 5 46" xfId="2287"/>
    <cellStyle name="Normal 8 5 47" xfId="2288"/>
    <cellStyle name="Normal 8 5 48" xfId="2289"/>
    <cellStyle name="Normal 8 5 49" xfId="2290"/>
    <cellStyle name="Normal 8 5 5" xfId="2291"/>
    <cellStyle name="Normal 8 5 50" xfId="2292"/>
    <cellStyle name="Normal 8 5 51" xfId="2293"/>
    <cellStyle name="Normal 8 5 52" xfId="2294"/>
    <cellStyle name="Normal 8 5 53" xfId="2295"/>
    <cellStyle name="Normal 8 5 54" xfId="2296"/>
    <cellStyle name="Normal 8 5 55" xfId="2297"/>
    <cellStyle name="Normal 8 5 56" xfId="2298"/>
    <cellStyle name="Normal 8 5 57" xfId="2299"/>
    <cellStyle name="Normal 8 5 58" xfId="2300"/>
    <cellStyle name="Normal 8 5 59" xfId="2301"/>
    <cellStyle name="Normal 8 5 6" xfId="2302"/>
    <cellStyle name="Normal 8 5 60" xfId="2303"/>
    <cellStyle name="Normal 8 5 61" xfId="2304"/>
    <cellStyle name="Normal 8 5 62" xfId="2305"/>
    <cellStyle name="Normal 8 5 63" xfId="2306"/>
    <cellStyle name="Normal 8 5 64" xfId="2307"/>
    <cellStyle name="Normal 8 5 65" xfId="2308"/>
    <cellStyle name="Normal 8 5 66" xfId="2309"/>
    <cellStyle name="Normal 8 5 67" xfId="2310"/>
    <cellStyle name="Normal 8 5 68" xfId="2311"/>
    <cellStyle name="Normal 8 5 69" xfId="2312"/>
    <cellStyle name="Normal 8 5 7" xfId="2313"/>
    <cellStyle name="Normal 8 5 70" xfId="2314"/>
    <cellStyle name="Normal 8 5 71" xfId="2315"/>
    <cellStyle name="Normal 8 5 8" xfId="2316"/>
    <cellStyle name="Normal 8 5 9" xfId="2317"/>
    <cellStyle name="Normal 8 50" xfId="2318"/>
    <cellStyle name="Normal 8 51" xfId="2319"/>
    <cellStyle name="Normal 8 52" xfId="2320"/>
    <cellStyle name="Normal 8 53" xfId="2321"/>
    <cellStyle name="Normal 8 54" xfId="2322"/>
    <cellStyle name="Normal 8 55" xfId="2323"/>
    <cellStyle name="Normal 8 56" xfId="2324"/>
    <cellStyle name="Normal 8 57" xfId="2325"/>
    <cellStyle name="Normal 8 58" xfId="2326"/>
    <cellStyle name="Normal 8 59" xfId="2327"/>
    <cellStyle name="Normal 8 6" xfId="2328"/>
    <cellStyle name="Normal 8 60" xfId="2329"/>
    <cellStyle name="Normal 8 60 2" xfId="2330"/>
    <cellStyle name="Normal 8 60 3" xfId="2331"/>
    <cellStyle name="Normal 8 60 3 2" xfId="2332"/>
    <cellStyle name="Normal 8 61" xfId="2333"/>
    <cellStyle name="Normal 8 62" xfId="2334"/>
    <cellStyle name="Normal 8 63" xfId="2335"/>
    <cellStyle name="Normal 8 64" xfId="2336"/>
    <cellStyle name="Normal 8 65" xfId="2337"/>
    <cellStyle name="Normal 8 66" xfId="2338"/>
    <cellStyle name="Normal 8 67" xfId="2339"/>
    <cellStyle name="Normal 8 68" xfId="2340"/>
    <cellStyle name="Normal 8 69" xfId="2341"/>
    <cellStyle name="Normal 8 7" xfId="2342"/>
    <cellStyle name="Normal 8 70" xfId="2343"/>
    <cellStyle name="Normal 8 71" xfId="2344"/>
    <cellStyle name="Normal 8 72" xfId="2345"/>
    <cellStyle name="Normal 8 73" xfId="2346"/>
    <cellStyle name="Normal 8 74" xfId="2347"/>
    <cellStyle name="Normal 8 8" xfId="2348"/>
    <cellStyle name="Normal 8 9" xfId="2349"/>
    <cellStyle name="Normal 9" xfId="37"/>
    <cellStyle name="Normal 9 2" xfId="2844"/>
    <cellStyle name="Normal 9 3" xfId="2829"/>
    <cellStyle name="Note" xfId="2797" builtinId="10" customBuiltin="1"/>
    <cellStyle name="Output" xfId="2792" builtinId="21" customBuiltin="1"/>
    <cellStyle name="Output Line Items" xfId="38"/>
    <cellStyle name="Percent" xfId="2" builtinId="5"/>
    <cellStyle name="Percent [2]" xfId="39"/>
    <cellStyle name="Percent 10" xfId="2350"/>
    <cellStyle name="Percent 2" xfId="40"/>
    <cellStyle name="Percent 2 2" xfId="41"/>
    <cellStyle name="Percent 2 2 2" xfId="42"/>
    <cellStyle name="Percent 2 3" xfId="43"/>
    <cellStyle name="Percent 2 4" xfId="2351"/>
    <cellStyle name="Percent 2 60" xfId="2352"/>
    <cellStyle name="Percent 3" xfId="44"/>
    <cellStyle name="Percent 3 10" xfId="2353"/>
    <cellStyle name="Percent 3 11" xfId="2354"/>
    <cellStyle name="Percent 3 12" xfId="2355"/>
    <cellStyle name="Percent 3 13" xfId="2356"/>
    <cellStyle name="Percent 3 14" xfId="2357"/>
    <cellStyle name="Percent 3 15" xfId="2358"/>
    <cellStyle name="Percent 3 16" xfId="2359"/>
    <cellStyle name="Percent 3 17" xfId="2360"/>
    <cellStyle name="Percent 3 18" xfId="2361"/>
    <cellStyle name="Percent 3 19" xfId="2362"/>
    <cellStyle name="Percent 3 2" xfId="45"/>
    <cellStyle name="Percent 3 2 2" xfId="2837"/>
    <cellStyle name="Percent 3 2 3" xfId="2830"/>
    <cellStyle name="Percent 3 20" xfId="2363"/>
    <cellStyle name="Percent 3 21" xfId="2364"/>
    <cellStyle name="Percent 3 22" xfId="2365"/>
    <cellStyle name="Percent 3 23" xfId="2366"/>
    <cellStyle name="Percent 3 24" xfId="2367"/>
    <cellStyle name="Percent 3 25" xfId="2368"/>
    <cellStyle name="Percent 3 26" xfId="2369"/>
    <cellStyle name="Percent 3 27" xfId="2370"/>
    <cellStyle name="Percent 3 28" xfId="2371"/>
    <cellStyle name="Percent 3 29" xfId="2372"/>
    <cellStyle name="Percent 3 3" xfId="2373"/>
    <cellStyle name="Percent 3 30" xfId="2374"/>
    <cellStyle name="Percent 3 31" xfId="2375"/>
    <cellStyle name="Percent 3 32" xfId="2376"/>
    <cellStyle name="Percent 3 33" xfId="2377"/>
    <cellStyle name="Percent 3 34" xfId="2378"/>
    <cellStyle name="Percent 3 35" xfId="2379"/>
    <cellStyle name="Percent 3 36" xfId="2380"/>
    <cellStyle name="Percent 3 37" xfId="2381"/>
    <cellStyle name="Percent 3 38" xfId="2382"/>
    <cellStyle name="Percent 3 39" xfId="2383"/>
    <cellStyle name="Percent 3 4" xfId="2384"/>
    <cellStyle name="Percent 3 40" xfId="2385"/>
    <cellStyle name="Percent 3 41" xfId="2386"/>
    <cellStyle name="Percent 3 42" xfId="2387"/>
    <cellStyle name="Percent 3 43" xfId="2388"/>
    <cellStyle name="Percent 3 44" xfId="2389"/>
    <cellStyle name="Percent 3 45" xfId="2390"/>
    <cellStyle name="Percent 3 46" xfId="2391"/>
    <cellStyle name="Percent 3 47" xfId="2392"/>
    <cellStyle name="Percent 3 48" xfId="2393"/>
    <cellStyle name="Percent 3 49" xfId="2394"/>
    <cellStyle name="Percent 3 5" xfId="2395"/>
    <cellStyle name="Percent 3 50" xfId="2396"/>
    <cellStyle name="Percent 3 51" xfId="2397"/>
    <cellStyle name="Percent 3 52" xfId="2398"/>
    <cellStyle name="Percent 3 53" xfId="2399"/>
    <cellStyle name="Percent 3 54" xfId="2400"/>
    <cellStyle name="Percent 3 55" xfId="2401"/>
    <cellStyle name="Percent 3 56" xfId="2402"/>
    <cellStyle name="Percent 3 57" xfId="2403"/>
    <cellStyle name="Percent 3 58" xfId="2404"/>
    <cellStyle name="Percent 3 59" xfId="2405"/>
    <cellStyle name="Percent 3 6" xfId="2406"/>
    <cellStyle name="Percent 3 60" xfId="2407"/>
    <cellStyle name="Percent 3 61" xfId="2408"/>
    <cellStyle name="Percent 3 62" xfId="2409"/>
    <cellStyle name="Percent 3 63" xfId="2410"/>
    <cellStyle name="Percent 3 64" xfId="2833"/>
    <cellStyle name="Percent 3 7" xfId="2411"/>
    <cellStyle name="Percent 3 8" xfId="2412"/>
    <cellStyle name="Percent 3 9" xfId="2413"/>
    <cellStyle name="Percent 4" xfId="46"/>
    <cellStyle name="Percent 4 10" xfId="2414"/>
    <cellStyle name="Percent 4 11" xfId="2415"/>
    <cellStyle name="Percent 4 12" xfId="2416"/>
    <cellStyle name="Percent 4 13" xfId="2417"/>
    <cellStyle name="Percent 4 14" xfId="2418"/>
    <cellStyle name="Percent 4 15" xfId="2419"/>
    <cellStyle name="Percent 4 16" xfId="2420"/>
    <cellStyle name="Percent 4 17" xfId="2421"/>
    <cellStyle name="Percent 4 18" xfId="2422"/>
    <cellStyle name="Percent 4 19" xfId="2423"/>
    <cellStyle name="Percent 4 2" xfId="2424"/>
    <cellStyle name="Percent 4 20" xfId="2425"/>
    <cellStyle name="Percent 4 21" xfId="2426"/>
    <cellStyle name="Percent 4 22" xfId="2427"/>
    <cellStyle name="Percent 4 23" xfId="2428"/>
    <cellStyle name="Percent 4 24" xfId="2429"/>
    <cellStyle name="Percent 4 25" xfId="2430"/>
    <cellStyle name="Percent 4 26" xfId="2431"/>
    <cellStyle name="Percent 4 27" xfId="2432"/>
    <cellStyle name="Percent 4 28" xfId="2433"/>
    <cellStyle name="Percent 4 29" xfId="2434"/>
    <cellStyle name="Percent 4 3" xfId="2435"/>
    <cellStyle name="Percent 4 30" xfId="2436"/>
    <cellStyle name="Percent 4 31" xfId="2437"/>
    <cellStyle name="Percent 4 32" xfId="2438"/>
    <cellStyle name="Percent 4 33" xfId="2439"/>
    <cellStyle name="Percent 4 34" xfId="2440"/>
    <cellStyle name="Percent 4 35" xfId="2441"/>
    <cellStyle name="Percent 4 36" xfId="2442"/>
    <cellStyle name="Percent 4 37" xfId="2443"/>
    <cellStyle name="Percent 4 38" xfId="2444"/>
    <cellStyle name="Percent 4 39" xfId="2445"/>
    <cellStyle name="Percent 4 4" xfId="2446"/>
    <cellStyle name="Percent 4 40" xfId="2447"/>
    <cellStyle name="Percent 4 41" xfId="2448"/>
    <cellStyle name="Percent 4 42" xfId="2449"/>
    <cellStyle name="Percent 4 43" xfId="2450"/>
    <cellStyle name="Percent 4 44" xfId="2451"/>
    <cellStyle name="Percent 4 45" xfId="2452"/>
    <cellStyle name="Percent 4 46" xfId="2453"/>
    <cellStyle name="Percent 4 47" xfId="2454"/>
    <cellStyle name="Percent 4 48" xfId="2455"/>
    <cellStyle name="Percent 4 49" xfId="2456"/>
    <cellStyle name="Percent 4 5" xfId="2457"/>
    <cellStyle name="Percent 4 50" xfId="2458"/>
    <cellStyle name="Percent 4 51" xfId="2459"/>
    <cellStyle name="Percent 4 52" xfId="2460"/>
    <cellStyle name="Percent 4 53" xfId="2461"/>
    <cellStyle name="Percent 4 54" xfId="2462"/>
    <cellStyle name="Percent 4 55" xfId="2463"/>
    <cellStyle name="Percent 4 56" xfId="2464"/>
    <cellStyle name="Percent 4 57" xfId="2465"/>
    <cellStyle name="Percent 4 58" xfId="2466"/>
    <cellStyle name="Percent 4 59" xfId="2467"/>
    <cellStyle name="Percent 4 6" xfId="2468"/>
    <cellStyle name="Percent 4 60" xfId="2469"/>
    <cellStyle name="Percent 4 61" xfId="2470"/>
    <cellStyle name="Percent 4 62" xfId="2471"/>
    <cellStyle name="Percent 4 63" xfId="2472"/>
    <cellStyle name="Percent 4 7" xfId="2473"/>
    <cellStyle name="Percent 4 8" xfId="2474"/>
    <cellStyle name="Percent 4 9" xfId="2475"/>
    <cellStyle name="Percent 5" xfId="47"/>
    <cellStyle name="Percent 5 10" xfId="2476"/>
    <cellStyle name="Percent 5 11" xfId="2477"/>
    <cellStyle name="Percent 5 12" xfId="2478"/>
    <cellStyle name="Percent 5 13" xfId="2479"/>
    <cellStyle name="Percent 5 14" xfId="2480"/>
    <cellStyle name="Percent 5 15" xfId="2481"/>
    <cellStyle name="Percent 5 16" xfId="2482"/>
    <cellStyle name="Percent 5 17" xfId="2483"/>
    <cellStyle name="Percent 5 18" xfId="2484"/>
    <cellStyle name="Percent 5 19" xfId="2485"/>
    <cellStyle name="Percent 5 2" xfId="2486"/>
    <cellStyle name="Percent 5 20" xfId="2487"/>
    <cellStyle name="Percent 5 21" xfId="2488"/>
    <cellStyle name="Percent 5 22" xfId="2489"/>
    <cellStyle name="Percent 5 23" xfId="2490"/>
    <cellStyle name="Percent 5 24" xfId="2491"/>
    <cellStyle name="Percent 5 25" xfId="2492"/>
    <cellStyle name="Percent 5 26" xfId="2493"/>
    <cellStyle name="Percent 5 27" xfId="2494"/>
    <cellStyle name="Percent 5 28" xfId="2495"/>
    <cellStyle name="Percent 5 29" xfId="2496"/>
    <cellStyle name="Percent 5 3" xfId="2497"/>
    <cellStyle name="Percent 5 30" xfId="2498"/>
    <cellStyle name="Percent 5 31" xfId="2499"/>
    <cellStyle name="Percent 5 32" xfId="2500"/>
    <cellStyle name="Percent 5 33" xfId="2501"/>
    <cellStyle name="Percent 5 34" xfId="2502"/>
    <cellStyle name="Percent 5 35" xfId="2503"/>
    <cellStyle name="Percent 5 36" xfId="2504"/>
    <cellStyle name="Percent 5 37" xfId="2505"/>
    <cellStyle name="Percent 5 38" xfId="2506"/>
    <cellStyle name="Percent 5 39" xfId="2507"/>
    <cellStyle name="Percent 5 4" xfId="2508"/>
    <cellStyle name="Percent 5 40" xfId="2509"/>
    <cellStyle name="Percent 5 41" xfId="2510"/>
    <cellStyle name="Percent 5 42" xfId="2511"/>
    <cellStyle name="Percent 5 43" xfId="2512"/>
    <cellStyle name="Percent 5 44" xfId="2513"/>
    <cellStyle name="Percent 5 45" xfId="2514"/>
    <cellStyle name="Percent 5 46" xfId="2515"/>
    <cellStyle name="Percent 5 47" xfId="2516"/>
    <cellStyle name="Percent 5 48" xfId="2517"/>
    <cellStyle name="Percent 5 49" xfId="2518"/>
    <cellStyle name="Percent 5 5" xfId="2519"/>
    <cellStyle name="Percent 5 50" xfId="2520"/>
    <cellStyle name="Percent 5 51" xfId="2521"/>
    <cellStyle name="Percent 5 52" xfId="2522"/>
    <cellStyle name="Percent 5 53" xfId="2523"/>
    <cellStyle name="Percent 5 54" xfId="2524"/>
    <cellStyle name="Percent 5 55" xfId="2525"/>
    <cellStyle name="Percent 5 56" xfId="2526"/>
    <cellStyle name="Percent 5 57" xfId="2527"/>
    <cellStyle name="Percent 5 58" xfId="2528"/>
    <cellStyle name="Percent 5 59" xfId="2529"/>
    <cellStyle name="Percent 5 6" xfId="2530"/>
    <cellStyle name="Percent 5 60" xfId="2531"/>
    <cellStyle name="Percent 5 61" xfId="2532"/>
    <cellStyle name="Percent 5 62" xfId="2533"/>
    <cellStyle name="Percent 5 63" xfId="2534"/>
    <cellStyle name="Percent 5 64" xfId="2535"/>
    <cellStyle name="Percent 5 65" xfId="2536"/>
    <cellStyle name="Percent 5 66" xfId="2841"/>
    <cellStyle name="Percent 5 7" xfId="2537"/>
    <cellStyle name="Percent 5 8" xfId="2538"/>
    <cellStyle name="Percent 5 9" xfId="2539"/>
    <cellStyle name="Percent 6" xfId="48"/>
    <cellStyle name="Percent 6 10" xfId="2540"/>
    <cellStyle name="Percent 6 11" xfId="2541"/>
    <cellStyle name="Percent 6 12" xfId="2542"/>
    <cellStyle name="Percent 6 13" xfId="2543"/>
    <cellStyle name="Percent 6 14" xfId="2544"/>
    <cellStyle name="Percent 6 15" xfId="2545"/>
    <cellStyle name="Percent 6 16" xfId="2546"/>
    <cellStyle name="Percent 6 17" xfId="2547"/>
    <cellStyle name="Percent 6 18" xfId="2548"/>
    <cellStyle name="Percent 6 19" xfId="2549"/>
    <cellStyle name="Percent 6 2" xfId="2550"/>
    <cellStyle name="Percent 6 20" xfId="2551"/>
    <cellStyle name="Percent 6 21" xfId="2552"/>
    <cellStyle name="Percent 6 22" xfId="2553"/>
    <cellStyle name="Percent 6 23" xfId="2554"/>
    <cellStyle name="Percent 6 24" xfId="2555"/>
    <cellStyle name="Percent 6 25" xfId="2556"/>
    <cellStyle name="Percent 6 26" xfId="2557"/>
    <cellStyle name="Percent 6 27" xfId="2558"/>
    <cellStyle name="Percent 6 28" xfId="2559"/>
    <cellStyle name="Percent 6 29" xfId="2560"/>
    <cellStyle name="Percent 6 3" xfId="2561"/>
    <cellStyle name="Percent 6 30" xfId="2562"/>
    <cellStyle name="Percent 6 31" xfId="2563"/>
    <cellStyle name="Percent 6 32" xfId="2564"/>
    <cellStyle name="Percent 6 33" xfId="2565"/>
    <cellStyle name="Percent 6 34" xfId="2566"/>
    <cellStyle name="Percent 6 35" xfId="2567"/>
    <cellStyle name="Percent 6 36" xfId="2568"/>
    <cellStyle name="Percent 6 37" xfId="2569"/>
    <cellStyle name="Percent 6 38" xfId="2570"/>
    <cellStyle name="Percent 6 39" xfId="2571"/>
    <cellStyle name="Percent 6 4" xfId="2572"/>
    <cellStyle name="Percent 6 40" xfId="2573"/>
    <cellStyle name="Percent 6 41" xfId="2574"/>
    <cellStyle name="Percent 6 42" xfId="2575"/>
    <cellStyle name="Percent 6 43" xfId="2576"/>
    <cellStyle name="Percent 6 44" xfId="2577"/>
    <cellStyle name="Percent 6 45" xfId="2578"/>
    <cellStyle name="Percent 6 46" xfId="2579"/>
    <cellStyle name="Percent 6 47" xfId="2580"/>
    <cellStyle name="Percent 6 48" xfId="2581"/>
    <cellStyle name="Percent 6 49" xfId="2582"/>
    <cellStyle name="Percent 6 5" xfId="2583"/>
    <cellStyle name="Percent 6 50" xfId="2584"/>
    <cellStyle name="Percent 6 51" xfId="2585"/>
    <cellStyle name="Percent 6 52" xfId="2586"/>
    <cellStyle name="Percent 6 53" xfId="2587"/>
    <cellStyle name="Percent 6 54" xfId="2588"/>
    <cellStyle name="Percent 6 55" xfId="2589"/>
    <cellStyle name="Percent 6 56" xfId="2590"/>
    <cellStyle name="Percent 6 57" xfId="2591"/>
    <cellStyle name="Percent 6 58" xfId="2592"/>
    <cellStyle name="Percent 6 59" xfId="2593"/>
    <cellStyle name="Percent 6 6" xfId="2594"/>
    <cellStyle name="Percent 6 60" xfId="2595"/>
    <cellStyle name="Percent 6 61" xfId="2596"/>
    <cellStyle name="Percent 6 62" xfId="2597"/>
    <cellStyle name="Percent 6 63" xfId="2598"/>
    <cellStyle name="Percent 6 7" xfId="2599"/>
    <cellStyle name="Percent 6 8" xfId="2600"/>
    <cellStyle name="Percent 6 9" xfId="2601"/>
    <cellStyle name="Percent 7" xfId="49"/>
    <cellStyle name="Percent 7 10" xfId="2602"/>
    <cellStyle name="Percent 7 11" xfId="2603"/>
    <cellStyle name="Percent 7 12" xfId="2604"/>
    <cellStyle name="Percent 7 13" xfId="2605"/>
    <cellStyle name="Percent 7 14" xfId="2606"/>
    <cellStyle name="Percent 7 15" xfId="2607"/>
    <cellStyle name="Percent 7 16" xfId="2608"/>
    <cellStyle name="Percent 7 17" xfId="2609"/>
    <cellStyle name="Percent 7 18" xfId="2610"/>
    <cellStyle name="Percent 7 19" xfId="2611"/>
    <cellStyle name="Percent 7 2" xfId="2612"/>
    <cellStyle name="Percent 7 20" xfId="2613"/>
    <cellStyle name="Percent 7 21" xfId="2614"/>
    <cellStyle name="Percent 7 22" xfId="2615"/>
    <cellStyle name="Percent 7 23" xfId="2616"/>
    <cellStyle name="Percent 7 24" xfId="2617"/>
    <cellStyle name="Percent 7 25" xfId="2618"/>
    <cellStyle name="Percent 7 26" xfId="2619"/>
    <cellStyle name="Percent 7 27" xfId="2620"/>
    <cellStyle name="Percent 7 28" xfId="2621"/>
    <cellStyle name="Percent 7 29" xfId="2622"/>
    <cellStyle name="Percent 7 3" xfId="2623"/>
    <cellStyle name="Percent 7 3 10" xfId="2624"/>
    <cellStyle name="Percent 7 3 11" xfId="2625"/>
    <cellStyle name="Percent 7 3 12" xfId="2626"/>
    <cellStyle name="Percent 7 3 13" xfId="2627"/>
    <cellStyle name="Percent 7 3 14" xfId="2628"/>
    <cellStyle name="Percent 7 3 15" xfId="2629"/>
    <cellStyle name="Percent 7 3 16" xfId="2630"/>
    <cellStyle name="Percent 7 3 17" xfId="2631"/>
    <cellStyle name="Percent 7 3 18" xfId="2632"/>
    <cellStyle name="Percent 7 3 19" xfId="2633"/>
    <cellStyle name="Percent 7 3 2" xfId="2634"/>
    <cellStyle name="Percent 7 3 20" xfId="2635"/>
    <cellStyle name="Percent 7 3 21" xfId="2636"/>
    <cellStyle name="Percent 7 3 22" xfId="2637"/>
    <cellStyle name="Percent 7 3 23" xfId="2638"/>
    <cellStyle name="Percent 7 3 24" xfId="2639"/>
    <cellStyle name="Percent 7 3 25" xfId="2640"/>
    <cellStyle name="Percent 7 3 26" xfId="2641"/>
    <cellStyle name="Percent 7 3 3" xfId="2642"/>
    <cellStyle name="Percent 7 3 4" xfId="2643"/>
    <cellStyle name="Percent 7 3 5" xfId="2644"/>
    <cellStyle name="Percent 7 3 6" xfId="2645"/>
    <cellStyle name="Percent 7 3 7" xfId="2646"/>
    <cellStyle name="Percent 7 3 8" xfId="2647"/>
    <cellStyle name="Percent 7 3 9" xfId="2648"/>
    <cellStyle name="Percent 7 30" xfId="2649"/>
    <cellStyle name="Percent 7 31" xfId="2650"/>
    <cellStyle name="Percent 7 32" xfId="2651"/>
    <cellStyle name="Percent 7 33" xfId="2652"/>
    <cellStyle name="Percent 7 34" xfId="2653"/>
    <cellStyle name="Percent 7 35" xfId="2654"/>
    <cellStyle name="Percent 7 36" xfId="2655"/>
    <cellStyle name="Percent 7 37" xfId="2656"/>
    <cellStyle name="Percent 7 38" xfId="2657"/>
    <cellStyle name="Percent 7 39" xfId="2658"/>
    <cellStyle name="Percent 7 4" xfId="2659"/>
    <cellStyle name="Percent 7 40" xfId="2660"/>
    <cellStyle name="Percent 7 41" xfId="2661"/>
    <cellStyle name="Percent 7 42" xfId="2662"/>
    <cellStyle name="Percent 7 43" xfId="2663"/>
    <cellStyle name="Percent 7 44" xfId="2664"/>
    <cellStyle name="Percent 7 45" xfId="2665"/>
    <cellStyle name="Percent 7 46" xfId="2666"/>
    <cellStyle name="Percent 7 47" xfId="2667"/>
    <cellStyle name="Percent 7 48" xfId="2668"/>
    <cellStyle name="Percent 7 49" xfId="2669"/>
    <cellStyle name="Percent 7 5" xfId="2670"/>
    <cellStyle name="Percent 7 5 10" xfId="2671"/>
    <cellStyle name="Percent 7 5 11" xfId="2672"/>
    <cellStyle name="Percent 7 5 12" xfId="2673"/>
    <cellStyle name="Percent 7 5 13" xfId="2674"/>
    <cellStyle name="Percent 7 5 14" xfId="2675"/>
    <cellStyle name="Percent 7 5 15" xfId="2676"/>
    <cellStyle name="Percent 7 5 16" xfId="2677"/>
    <cellStyle name="Percent 7 5 17" xfId="2678"/>
    <cellStyle name="Percent 7 5 18" xfId="2679"/>
    <cellStyle name="Percent 7 5 19" xfId="2680"/>
    <cellStyle name="Percent 7 5 2" xfId="2681"/>
    <cellStyle name="Percent 7 5 20" xfId="2682"/>
    <cellStyle name="Percent 7 5 21" xfId="2683"/>
    <cellStyle name="Percent 7 5 22" xfId="2684"/>
    <cellStyle name="Percent 7 5 23" xfId="2685"/>
    <cellStyle name="Percent 7 5 24" xfId="2686"/>
    <cellStyle name="Percent 7 5 25" xfId="2687"/>
    <cellStyle name="Percent 7 5 26" xfId="2688"/>
    <cellStyle name="Percent 7 5 27" xfId="2689"/>
    <cellStyle name="Percent 7 5 28" xfId="2690"/>
    <cellStyle name="Percent 7 5 29" xfId="2691"/>
    <cellStyle name="Percent 7 5 3" xfId="2692"/>
    <cellStyle name="Percent 7 5 30" xfId="2693"/>
    <cellStyle name="Percent 7 5 31" xfId="2694"/>
    <cellStyle name="Percent 7 5 32" xfId="2695"/>
    <cellStyle name="Percent 7 5 33" xfId="2696"/>
    <cellStyle name="Percent 7 5 34" xfId="2697"/>
    <cellStyle name="Percent 7 5 35" xfId="2698"/>
    <cellStyle name="Percent 7 5 36" xfId="2699"/>
    <cellStyle name="Percent 7 5 37" xfId="2700"/>
    <cellStyle name="Percent 7 5 38" xfId="2701"/>
    <cellStyle name="Percent 7 5 39" xfId="2702"/>
    <cellStyle name="Percent 7 5 4" xfId="2703"/>
    <cellStyle name="Percent 7 5 40" xfId="2704"/>
    <cellStyle name="Percent 7 5 41" xfId="2705"/>
    <cellStyle name="Percent 7 5 42" xfId="2706"/>
    <cellStyle name="Percent 7 5 43" xfId="2707"/>
    <cellStyle name="Percent 7 5 44" xfId="2708"/>
    <cellStyle name="Percent 7 5 45" xfId="2709"/>
    <cellStyle name="Percent 7 5 46" xfId="2710"/>
    <cellStyle name="Percent 7 5 47" xfId="2711"/>
    <cellStyle name="Percent 7 5 48" xfId="2712"/>
    <cellStyle name="Percent 7 5 49" xfId="2713"/>
    <cellStyle name="Percent 7 5 5" xfId="2714"/>
    <cellStyle name="Percent 7 5 50" xfId="2715"/>
    <cellStyle name="Percent 7 5 51" xfId="2716"/>
    <cellStyle name="Percent 7 5 52" xfId="2717"/>
    <cellStyle name="Percent 7 5 53" xfId="2718"/>
    <cellStyle name="Percent 7 5 54" xfId="2719"/>
    <cellStyle name="Percent 7 5 55" xfId="2720"/>
    <cellStyle name="Percent 7 5 56" xfId="2721"/>
    <cellStyle name="Percent 7 5 57" xfId="2722"/>
    <cellStyle name="Percent 7 5 58" xfId="2723"/>
    <cellStyle name="Percent 7 5 59" xfId="2724"/>
    <cellStyle name="Percent 7 5 6" xfId="2725"/>
    <cellStyle name="Percent 7 5 60" xfId="2726"/>
    <cellStyle name="Percent 7 5 61" xfId="2727"/>
    <cellStyle name="Percent 7 5 62" xfId="2728"/>
    <cellStyle name="Percent 7 5 63" xfId="2729"/>
    <cellStyle name="Percent 7 5 64" xfId="2730"/>
    <cellStyle name="Percent 7 5 65" xfId="2731"/>
    <cellStyle name="Percent 7 5 66" xfId="2732"/>
    <cellStyle name="Percent 7 5 67" xfId="2733"/>
    <cellStyle name="Percent 7 5 68" xfId="2734"/>
    <cellStyle name="Percent 7 5 69" xfId="2735"/>
    <cellStyle name="Percent 7 5 7" xfId="2736"/>
    <cellStyle name="Percent 7 5 70" xfId="2737"/>
    <cellStyle name="Percent 7 5 71" xfId="2738"/>
    <cellStyle name="Percent 7 5 8" xfId="2739"/>
    <cellStyle name="Percent 7 5 9" xfId="2740"/>
    <cellStyle name="Percent 7 50" xfId="2741"/>
    <cellStyle name="Percent 7 51" xfId="2742"/>
    <cellStyle name="Percent 7 52" xfId="2743"/>
    <cellStyle name="Percent 7 53" xfId="2744"/>
    <cellStyle name="Percent 7 54" xfId="2745"/>
    <cellStyle name="Percent 7 55" xfId="2746"/>
    <cellStyle name="Percent 7 56" xfId="2747"/>
    <cellStyle name="Percent 7 57" xfId="2748"/>
    <cellStyle name="Percent 7 58" xfId="2749"/>
    <cellStyle name="Percent 7 59" xfId="2750"/>
    <cellStyle name="Percent 7 6" xfId="2751"/>
    <cellStyle name="Percent 7 60" xfId="2752"/>
    <cellStyle name="Percent 7 60 2" xfId="2753"/>
    <cellStyle name="Percent 7 60 3" xfId="2754"/>
    <cellStyle name="Percent 7 60 3 2" xfId="2755"/>
    <cellStyle name="Percent 7 61" xfId="2756"/>
    <cellStyle name="Percent 7 62" xfId="2757"/>
    <cellStyle name="Percent 7 63" xfId="2758"/>
    <cellStyle name="Percent 7 64" xfId="2759"/>
    <cellStyle name="Percent 7 65" xfId="2760"/>
    <cellStyle name="Percent 7 66" xfId="2761"/>
    <cellStyle name="Percent 7 67" xfId="2762"/>
    <cellStyle name="Percent 7 68" xfId="2763"/>
    <cellStyle name="Percent 7 69" xfId="2764"/>
    <cellStyle name="Percent 7 7" xfId="2765"/>
    <cellStyle name="Percent 7 70" xfId="2766"/>
    <cellStyle name="Percent 7 71" xfId="2767"/>
    <cellStyle name="Percent 7 72" xfId="2768"/>
    <cellStyle name="Percent 7 73" xfId="2769"/>
    <cellStyle name="Percent 7 74" xfId="2770"/>
    <cellStyle name="Percent 7 8" xfId="2771"/>
    <cellStyle name="Percent 7 9" xfId="2772"/>
    <cellStyle name="Percent 8" xfId="2773"/>
    <cellStyle name="Rule (bottom)" xfId="2774"/>
    <cellStyle name="Rule (bottom) 3" xfId="2775"/>
    <cellStyle name="Rule (bottom) 3 2" xfId="2776"/>
    <cellStyle name="Rule (bottom, heavy)" xfId="2777"/>
    <cellStyle name="Shaded" xfId="50"/>
    <cellStyle name="Shaded 2" xfId="2845"/>
    <cellStyle name="Shaded 2 2" xfId="51"/>
    <cellStyle name="SPOl" xfId="52"/>
    <cellStyle name="Style 1" xfId="53"/>
    <cellStyle name="Style 1 2" xfId="2835"/>
    <cellStyle name="Style 1 3" xfId="2831"/>
    <cellStyle name="Style 2" xfId="54"/>
    <cellStyle name="Style 3" xfId="55"/>
    <cellStyle name="Style 4" xfId="56"/>
    <cellStyle name="Style 5" xfId="57"/>
    <cellStyle name="Style 6" xfId="58"/>
    <cellStyle name="Text" xfId="2778"/>
    <cellStyle name="Title" xfId="2783" builtinId="15" customBuiltin="1"/>
    <cellStyle name="Title 2" xfId="2779"/>
    <cellStyle name="Title 3" xfId="2780"/>
    <cellStyle name="Title 7" xfId="2781"/>
    <cellStyle name="Total" xfId="2799" builtinId="25" customBuiltin="1"/>
    <cellStyle name="Warning Text" xfId="2796" builtinId="11" customBuiltin="1"/>
    <cellStyle name="Year" xfId="27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V27"/>
  <sheetViews>
    <sheetView showGridLines="0" tabSelected="1" zoomScaleNormal="100" workbookViewId="0"/>
  </sheetViews>
  <sheetFormatPr defaultColWidth="9.1796875" defaultRowHeight="14.5" outlineLevelRow="1" outlineLevelCol="1" x14ac:dyDescent="0.35"/>
  <cols>
    <col min="1" max="1" width="14.7265625" style="85" customWidth="1" outlineLevel="1"/>
    <col min="2" max="2" width="9.1796875" style="58" customWidth="1" outlineLevel="1"/>
    <col min="3" max="3" width="12.81640625" style="58" customWidth="1"/>
    <col min="4" max="4" width="4.1796875" style="58" customWidth="1"/>
    <col min="5" max="5" width="11.1796875" style="58" customWidth="1"/>
    <col min="6" max="6" width="12.26953125" style="58" customWidth="1"/>
    <col min="7" max="7" width="10.81640625" style="58" customWidth="1"/>
    <col min="8" max="8" width="8.453125" style="58" customWidth="1"/>
    <col min="9" max="9" width="11.7265625" style="58" customWidth="1"/>
    <col min="10" max="10" width="12.81640625" style="58" customWidth="1"/>
    <col min="11" max="11" width="12" style="58" customWidth="1"/>
    <col min="12" max="16384" width="9.1796875" style="58"/>
  </cols>
  <sheetData>
    <row r="1" spans="1:22" s="85" customFormat="1" ht="15" outlineLevel="1" x14ac:dyDescent="0.25">
      <c r="E1" s="85">
        <v>65</v>
      </c>
      <c r="F1" s="85">
        <f>MAX($E$1:E$1)+1</f>
        <v>66</v>
      </c>
      <c r="G1" s="85">
        <f>MAX($E$1:F$1)+1</f>
        <v>67</v>
      </c>
      <c r="H1" s="85">
        <v>68</v>
      </c>
      <c r="I1" s="85">
        <v>69</v>
      </c>
      <c r="J1" s="85">
        <v>70</v>
      </c>
    </row>
    <row r="3" spans="1:22" ht="18.5" x14ac:dyDescent="0.45">
      <c r="C3" s="93" t="s">
        <v>43</v>
      </c>
      <c r="D3" s="94"/>
      <c r="E3" s="94"/>
      <c r="F3" s="94"/>
      <c r="G3" s="94"/>
      <c r="H3" s="94"/>
      <c r="I3" s="94"/>
      <c r="J3" s="94"/>
    </row>
    <row r="4" spans="1:22" ht="18.5" x14ac:dyDescent="0.45">
      <c r="C4" s="93" t="s">
        <v>16</v>
      </c>
      <c r="D4" s="94"/>
      <c r="E4" s="94"/>
      <c r="F4" s="94"/>
      <c r="G4" s="94"/>
      <c r="H4" s="94"/>
      <c r="I4" s="94"/>
      <c r="J4" s="94"/>
    </row>
    <row r="5" spans="1:22" ht="6" customHeight="1" thickBot="1" x14ac:dyDescent="0.4">
      <c r="C5" s="95"/>
      <c r="D5" s="95"/>
      <c r="E5" s="95"/>
      <c r="F5" s="95"/>
      <c r="G5" s="95"/>
      <c r="H5" s="95"/>
      <c r="I5" s="95"/>
      <c r="J5" s="95"/>
      <c r="K5" s="96"/>
    </row>
    <row r="6" spans="1:22" ht="6" customHeight="1" thickTop="1" x14ac:dyDescent="0.35">
      <c r="C6" s="97"/>
      <c r="D6" s="97"/>
      <c r="E6" s="97"/>
      <c r="F6" s="97"/>
      <c r="G6" s="97"/>
      <c r="H6" s="97"/>
      <c r="I6" s="97"/>
      <c r="J6" s="79"/>
    </row>
    <row r="7" spans="1:22" ht="45" customHeight="1" x14ac:dyDescent="0.35">
      <c r="C7" s="98"/>
      <c r="D7" s="98"/>
      <c r="E7" s="75" t="s">
        <v>17</v>
      </c>
      <c r="F7" s="75" t="s">
        <v>29</v>
      </c>
      <c r="G7" s="75" t="s">
        <v>31</v>
      </c>
      <c r="H7" s="75" t="s">
        <v>30</v>
      </c>
      <c r="I7" s="75" t="s">
        <v>28</v>
      </c>
      <c r="J7" s="75" t="s">
        <v>18</v>
      </c>
      <c r="K7" s="62"/>
      <c r="L7" s="62"/>
      <c r="M7" s="62"/>
    </row>
    <row r="8" spans="1:22" ht="15.75" customHeight="1" x14ac:dyDescent="0.35">
      <c r="C8" s="99"/>
      <c r="D8" s="99"/>
      <c r="E8" s="77" t="str">
        <f t="shared" ref="E8:J8" si="0">"["&amp;CHAR(E1)&amp;"]"</f>
        <v>[A]</v>
      </c>
      <c r="F8" s="77" t="str">
        <f t="shared" si="0"/>
        <v>[B]</v>
      </c>
      <c r="G8" s="77" t="str">
        <f t="shared" si="0"/>
        <v>[C]</v>
      </c>
      <c r="H8" s="77" t="str">
        <f t="shared" si="0"/>
        <v>[D]</v>
      </c>
      <c r="I8" s="77" t="str">
        <f t="shared" si="0"/>
        <v>[E]</v>
      </c>
      <c r="J8" s="77" t="str">
        <f t="shared" si="0"/>
        <v>[F]</v>
      </c>
      <c r="K8" s="62"/>
    </row>
    <row r="9" spans="1:22" ht="6" customHeight="1" x14ac:dyDescent="0.35">
      <c r="C9" s="79"/>
      <c r="D9" s="79"/>
      <c r="E9" s="100"/>
      <c r="F9" s="79"/>
      <c r="G9" s="79"/>
      <c r="H9" s="79"/>
      <c r="I9" s="79"/>
      <c r="J9" s="79"/>
    </row>
    <row r="10" spans="1:22" ht="15" customHeight="1" x14ac:dyDescent="0.35">
      <c r="A10" s="85">
        <v>1</v>
      </c>
      <c r="C10" s="101" t="s">
        <v>6</v>
      </c>
      <c r="D10" s="79" t="str">
        <f t="shared" ref="D10:D11" si="1">"["&amp;$A10&amp;"]"</f>
        <v>[1]</v>
      </c>
      <c r="E10" s="84">
        <f>'UBS Gross Adds 2016'!AD24</f>
        <v>0.19819014891179842</v>
      </c>
      <c r="F10" s="84">
        <f>(G10-I10)/G10</f>
        <v>0.49098737499819783</v>
      </c>
      <c r="G10" s="102">
        <v>46.14</v>
      </c>
      <c r="H10" s="103">
        <f>G11/G10</f>
        <v>1.0179887299523189</v>
      </c>
      <c r="I10" s="104">
        <v>23.485842517583151</v>
      </c>
      <c r="J10" s="84">
        <f>E10*F10*H10</f>
        <v>9.9059323786567677E-2</v>
      </c>
      <c r="K10" s="59"/>
      <c r="L10" s="59"/>
      <c r="S10" s="105"/>
      <c r="U10" s="105"/>
      <c r="V10" s="105"/>
    </row>
    <row r="11" spans="1:22" ht="15" customHeight="1" x14ac:dyDescent="0.35">
      <c r="A11" s="85">
        <f>MAX($A$10:$A10)+1</f>
        <v>2</v>
      </c>
      <c r="C11" s="101" t="s">
        <v>7</v>
      </c>
      <c r="D11" s="79" t="str">
        <f t="shared" si="1"/>
        <v>[2]</v>
      </c>
      <c r="E11" s="84">
        <f>'UBS Gross Adds 2016'!AC25</f>
        <v>0.17031221909270691</v>
      </c>
      <c r="F11" s="84">
        <f>(G11-I11)/G11</f>
        <v>0.54945402611970962</v>
      </c>
      <c r="G11" s="102">
        <v>46.97</v>
      </c>
      <c r="H11" s="103">
        <f>G10/G11</f>
        <v>0.98232914626357248</v>
      </c>
      <c r="I11" s="104">
        <v>21.162144393157238</v>
      </c>
      <c r="J11" s="84">
        <f>E11*F11*H11</f>
        <v>9.1925118348071461E-2</v>
      </c>
      <c r="K11" s="59"/>
      <c r="L11" s="59"/>
      <c r="S11" s="105"/>
      <c r="U11" s="105"/>
      <c r="V11" s="105"/>
    </row>
    <row r="12" spans="1:22" ht="6" customHeight="1" thickBot="1" x14ac:dyDescent="0.4">
      <c r="C12" s="95"/>
      <c r="D12" s="95"/>
      <c r="E12" s="95"/>
      <c r="F12" s="95"/>
      <c r="G12" s="106"/>
      <c r="H12" s="106"/>
      <c r="I12" s="106"/>
      <c r="J12" s="95"/>
      <c r="K12" s="96"/>
    </row>
    <row r="13" spans="1:22" ht="6" customHeight="1" thickTop="1" x14ac:dyDescent="0.35">
      <c r="C13" s="79"/>
      <c r="D13" s="79"/>
      <c r="E13" s="79"/>
      <c r="F13" s="79"/>
      <c r="G13" s="79"/>
      <c r="H13" s="79"/>
      <c r="I13" s="79"/>
      <c r="J13" s="79"/>
    </row>
    <row r="14" spans="1:22" ht="89.25" customHeight="1" x14ac:dyDescent="0.35">
      <c r="A14" s="86"/>
      <c r="B14" s="110"/>
      <c r="C14" s="119" t="s">
        <v>44</v>
      </c>
      <c r="D14" s="119"/>
      <c r="E14" s="119"/>
      <c r="F14" s="119"/>
      <c r="G14" s="119"/>
      <c r="H14" s="119"/>
      <c r="I14" s="119"/>
      <c r="J14" s="119"/>
      <c r="M14" s="107"/>
      <c r="N14" s="107"/>
      <c r="O14" s="107"/>
      <c r="P14" s="107"/>
      <c r="Q14" s="107"/>
      <c r="T14" s="105"/>
    </row>
    <row r="15" spans="1:22" x14ac:dyDescent="0.35">
      <c r="C15" s="108" t="s">
        <v>19</v>
      </c>
      <c r="D15" s="108"/>
      <c r="E15" s="108"/>
      <c r="F15" s="108"/>
      <c r="G15" s="108"/>
      <c r="H15" s="108"/>
      <c r="I15" s="108"/>
    </row>
    <row r="16" spans="1:22" x14ac:dyDescent="0.35">
      <c r="C16" s="108" t="str">
        <f>E8&amp;": Diversion ratios are constructed based on annual gross additions."</f>
        <v>[A]: Diversion ratios are constructed based on annual gross additions.</v>
      </c>
      <c r="D16" s="108"/>
      <c r="E16" s="108"/>
      <c r="F16" s="108"/>
      <c r="G16" s="108"/>
      <c r="H16" s="108"/>
      <c r="I16" s="108"/>
    </row>
    <row r="17" spans="3:10" x14ac:dyDescent="0.35">
      <c r="C17" s="120" t="str">
        <f>F8&amp;": =("&amp;G8&amp;"-"&amp;I8&amp;")/"&amp;G8</f>
        <v>[B]: =([C]-[E])/[C]</v>
      </c>
      <c r="D17" s="120"/>
      <c r="E17" s="120"/>
      <c r="F17" s="120"/>
      <c r="G17" s="120"/>
      <c r="H17" s="120"/>
      <c r="I17" s="120"/>
      <c r="J17" s="120"/>
    </row>
    <row r="18" spans="3:10" ht="30" customHeight="1" x14ac:dyDescent="0.35">
      <c r="C18" s="119" t="str">
        <f>G8&amp;": John C. Hodulik, Batya Levi, Christopher Schoell, and Lisa L. Friedman, ""Wireless 411: A difficult market asking for repair?"" UBS, February 22, 2017."</f>
        <v>[C]: John C. Hodulik, Batya Levi, Christopher Schoell, and Lisa L. Friedman, "Wireless 411: A difficult market asking for repair?" UBS, February 22, 2017.</v>
      </c>
      <c r="D18" s="119"/>
      <c r="E18" s="119"/>
      <c r="F18" s="119"/>
      <c r="G18" s="119"/>
      <c r="H18" s="119"/>
      <c r="I18" s="119"/>
      <c r="J18" s="119"/>
    </row>
    <row r="19" spans="3:10" x14ac:dyDescent="0.35">
      <c r="C19" s="58" t="str">
        <f>H8&amp;": (merging partner ARPU)/(own ARPU)"</f>
        <v>[D]: (merging partner ARPU)/(own ARPU)</v>
      </c>
    </row>
    <row r="20" spans="3:10" x14ac:dyDescent="0.35">
      <c r="C20" s="58" t="str">
        <f>I8&amp;": See Appendix A. "</f>
        <v xml:space="preserve">[E]: See Appendix A. </v>
      </c>
    </row>
    <row r="21" spans="3:10" x14ac:dyDescent="0.35">
      <c r="C21" s="120" t="str">
        <f>J8&amp;": = "&amp;E8&amp;" x "&amp;F8&amp;" x "&amp;H8</f>
        <v>[F]: = [A] x [B] x [D]</v>
      </c>
      <c r="D21" s="120"/>
      <c r="E21" s="120"/>
      <c r="F21" s="120"/>
      <c r="G21" s="120"/>
      <c r="H21" s="120"/>
      <c r="I21" s="120"/>
      <c r="J21" s="120"/>
    </row>
    <row r="26" spans="3:10" x14ac:dyDescent="0.35">
      <c r="H26" s="109"/>
      <c r="I26" s="109"/>
      <c r="J26" s="59"/>
    </row>
    <row r="27" spans="3:10" x14ac:dyDescent="0.35">
      <c r="H27" s="109"/>
      <c r="I27" s="109"/>
      <c r="J27" s="59"/>
    </row>
  </sheetData>
  <mergeCells count="4">
    <mergeCell ref="C14:J14"/>
    <mergeCell ref="C17:J17"/>
    <mergeCell ref="C21:J21"/>
    <mergeCell ref="C18:J18"/>
  </mergeCells>
  <printOptions horizontalCentered="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V27"/>
  <sheetViews>
    <sheetView showGridLines="0" zoomScaleNormal="100" workbookViewId="0"/>
  </sheetViews>
  <sheetFormatPr defaultRowHeight="14.5" outlineLevelRow="1" outlineLevelCol="1" x14ac:dyDescent="0.35"/>
  <cols>
    <col min="1" max="1" width="11.1796875" style="85" customWidth="1" outlineLevel="1"/>
    <col min="2" max="2" width="11.1796875" style="58" customWidth="1"/>
    <col min="3" max="3" width="12.81640625" customWidth="1"/>
    <col min="4" max="4" width="4.1796875" customWidth="1"/>
    <col min="5" max="5" width="11.1796875" customWidth="1"/>
    <col min="6" max="6" width="12.26953125" customWidth="1"/>
    <col min="7" max="7" width="11" customWidth="1"/>
    <col min="8" max="8" width="7.54296875" customWidth="1"/>
    <col min="9" max="9" width="12.1796875" customWidth="1"/>
    <col min="10" max="10" width="13.81640625" customWidth="1"/>
    <col min="11" max="11" width="12" customWidth="1"/>
    <col min="12" max="13" width="9.1796875" style="58"/>
  </cols>
  <sheetData>
    <row r="1" spans="1:22" s="85" customFormat="1" ht="15" outlineLevel="1" x14ac:dyDescent="0.25">
      <c r="E1" s="85">
        <v>65</v>
      </c>
      <c r="F1" s="85">
        <f>MAX($E$1:E$1)+1</f>
        <v>66</v>
      </c>
      <c r="G1" s="85">
        <f>MAX($E$1:F$1)+1</f>
        <v>67</v>
      </c>
      <c r="H1" s="85">
        <v>68</v>
      </c>
      <c r="I1" s="85">
        <v>69</v>
      </c>
      <c r="J1" s="85">
        <v>70</v>
      </c>
    </row>
    <row r="2" spans="1:22" s="58" customFormat="1" ht="15" x14ac:dyDescent="0.25">
      <c r="A2" s="85"/>
    </row>
    <row r="3" spans="1:22" s="58" customFormat="1" ht="18.75" x14ac:dyDescent="0.3">
      <c r="A3" s="85"/>
      <c r="C3" s="93" t="s">
        <v>42</v>
      </c>
      <c r="D3" s="94"/>
      <c r="E3" s="94"/>
      <c r="F3" s="94"/>
      <c r="G3" s="94"/>
      <c r="H3" s="94"/>
      <c r="I3" s="94"/>
      <c r="J3" s="94"/>
    </row>
    <row r="4" spans="1:22" ht="18.75" x14ac:dyDescent="0.3">
      <c r="C4" s="87" t="s">
        <v>16</v>
      </c>
      <c r="D4" s="39"/>
      <c r="E4" s="39"/>
      <c r="F4" s="39"/>
      <c r="G4" s="39"/>
      <c r="H4" s="39"/>
      <c r="I4" s="39"/>
      <c r="J4" s="39"/>
    </row>
    <row r="5" spans="1:22" ht="6" customHeight="1" thickBot="1" x14ac:dyDescent="0.3">
      <c r="C5" s="33"/>
      <c r="D5" s="33"/>
      <c r="E5" s="33"/>
      <c r="F5" s="33"/>
      <c r="G5" s="33"/>
      <c r="H5" s="33"/>
      <c r="I5" s="33"/>
      <c r="J5" s="33"/>
      <c r="K5" s="26"/>
    </row>
    <row r="6" spans="1:22" ht="6" customHeight="1" thickTop="1" x14ac:dyDescent="0.25">
      <c r="C6" s="26"/>
      <c r="D6" s="26"/>
      <c r="E6" s="26"/>
      <c r="F6" s="26"/>
      <c r="G6" s="26"/>
      <c r="H6" s="26"/>
      <c r="I6" s="26"/>
    </row>
    <row r="7" spans="1:22" ht="45" customHeight="1" x14ac:dyDescent="0.25">
      <c r="C7" s="40"/>
      <c r="D7" s="40"/>
      <c r="E7" s="74" t="s">
        <v>17</v>
      </c>
      <c r="F7" s="74" t="s">
        <v>29</v>
      </c>
      <c r="G7" s="74" t="s">
        <v>31</v>
      </c>
      <c r="H7" s="74" t="s">
        <v>30</v>
      </c>
      <c r="I7" s="74" t="s">
        <v>28</v>
      </c>
      <c r="J7" s="74" t="s">
        <v>18</v>
      </c>
      <c r="K7" s="62"/>
      <c r="L7" s="62"/>
      <c r="M7" s="62"/>
    </row>
    <row r="8" spans="1:22" ht="15.75" customHeight="1" x14ac:dyDescent="0.25">
      <c r="C8" s="41"/>
      <c r="D8" s="41"/>
      <c r="E8" s="76" t="str">
        <f t="shared" ref="E8:J8" si="0">"["&amp;CHAR(E1)&amp;"]"</f>
        <v>[A]</v>
      </c>
      <c r="F8" s="76" t="str">
        <f t="shared" si="0"/>
        <v>[B]</v>
      </c>
      <c r="G8" s="76" t="str">
        <f t="shared" si="0"/>
        <v>[C]</v>
      </c>
      <c r="H8" s="76" t="str">
        <f t="shared" si="0"/>
        <v>[D]</v>
      </c>
      <c r="I8" s="76" t="str">
        <f t="shared" si="0"/>
        <v>[E]</v>
      </c>
      <c r="J8" s="76" t="str">
        <f t="shared" si="0"/>
        <v>[F]</v>
      </c>
      <c r="K8" s="62"/>
      <c r="M8" s="62"/>
    </row>
    <row r="9" spans="1:22" ht="6" customHeight="1" x14ac:dyDescent="0.25">
      <c r="E9" s="78"/>
      <c r="F9" s="73"/>
      <c r="G9" s="73"/>
      <c r="H9" s="73"/>
      <c r="I9" s="73"/>
      <c r="J9" s="73"/>
      <c r="K9" s="58"/>
      <c r="M9" s="62"/>
    </row>
    <row r="10" spans="1:22" ht="15" customHeight="1" x14ac:dyDescent="0.25">
      <c r="A10" s="85">
        <v>1</v>
      </c>
      <c r="C10" t="s">
        <v>6</v>
      </c>
      <c r="D10" s="60" t="str">
        <f t="shared" ref="D10:D11" si="1">"["&amp;$A10&amp;"]"</f>
        <v>[1]</v>
      </c>
      <c r="E10" s="80">
        <f>'Prepaid (sim Shares)'!Z11</f>
        <v>0.19607029756187055</v>
      </c>
      <c r="F10" s="80">
        <f>(G10-I10)/G10</f>
        <v>0.37653723075170825</v>
      </c>
      <c r="G10" s="81">
        <v>37.67</v>
      </c>
      <c r="H10" s="82">
        <f>G11/G10</f>
        <v>1.027042965398629</v>
      </c>
      <c r="I10" s="83">
        <v>23.485842517583151</v>
      </c>
      <c r="J10" s="80">
        <f>E10*F10*H10</f>
        <v>7.5824288621712366E-2</v>
      </c>
      <c r="K10" s="59"/>
      <c r="L10" s="59"/>
      <c r="M10" s="62"/>
      <c r="S10" s="56"/>
      <c r="U10" s="56"/>
      <c r="V10" s="56"/>
    </row>
    <row r="11" spans="1:22" ht="15" customHeight="1" x14ac:dyDescent="0.25">
      <c r="A11" s="85">
        <f>MAX($A$10:$A10)+1</f>
        <v>2</v>
      </c>
      <c r="C11" t="s">
        <v>7</v>
      </c>
      <c r="D11" s="60" t="str">
        <f t="shared" si="1"/>
        <v>[2]</v>
      </c>
      <c r="E11" s="80">
        <f>'Prepaid (sim Shares)'!Y12</f>
        <v>9.8956145179129512E-2</v>
      </c>
      <c r="F11" s="80">
        <f>(G11-I11)/G11</f>
        <v>0.4530149697407051</v>
      </c>
      <c r="G11" s="81">
        <v>38.688708506566357</v>
      </c>
      <c r="H11" s="82">
        <f>G10/G11</f>
        <v>0.97366910021321962</v>
      </c>
      <c r="I11" s="83">
        <v>21.162144393157238</v>
      </c>
      <c r="J11" s="80">
        <f>E11*F11*H11</f>
        <v>4.3648237341833818E-2</v>
      </c>
      <c r="K11" s="59"/>
      <c r="L11" s="59"/>
      <c r="M11" s="62"/>
      <c r="S11" s="56"/>
      <c r="U11" s="56"/>
      <c r="V11" s="56"/>
    </row>
    <row r="12" spans="1:22" ht="6" customHeight="1" thickBot="1" x14ac:dyDescent="0.3">
      <c r="C12" s="33"/>
      <c r="D12" s="43"/>
      <c r="E12" s="33"/>
      <c r="F12" s="33"/>
      <c r="G12" s="44"/>
      <c r="H12" s="44"/>
      <c r="I12" s="44"/>
      <c r="J12" s="33"/>
      <c r="K12" s="26"/>
    </row>
    <row r="13" spans="1:22" ht="6" customHeight="1" thickTop="1" x14ac:dyDescent="0.25"/>
    <row r="14" spans="1:22" ht="93" customHeight="1" x14ac:dyDescent="0.25">
      <c r="A14" s="86"/>
      <c r="B14" s="110"/>
      <c r="C14" s="119" t="s">
        <v>44</v>
      </c>
      <c r="D14" s="119"/>
      <c r="E14" s="119"/>
      <c r="F14" s="119"/>
      <c r="G14" s="119"/>
      <c r="H14" s="119"/>
      <c r="I14" s="119"/>
      <c r="J14" s="119"/>
      <c r="P14" s="55"/>
      <c r="T14" s="56"/>
    </row>
    <row r="15" spans="1:22" ht="15" x14ac:dyDescent="0.25">
      <c r="A15" s="86"/>
      <c r="B15" s="110"/>
      <c r="C15" s="45" t="s">
        <v>19</v>
      </c>
      <c r="D15" s="45"/>
      <c r="E15" s="45"/>
      <c r="F15" s="45"/>
      <c r="G15" s="45"/>
      <c r="H15" s="45"/>
      <c r="I15" s="45"/>
    </row>
    <row r="16" spans="1:22" ht="15" x14ac:dyDescent="0.25">
      <c r="A16" s="86"/>
      <c r="B16" s="110"/>
      <c r="C16" s="45" t="str">
        <f>E8&amp;": Diversion ratios are constructed based on subscriber counts from Annual Reports."</f>
        <v>[A]: Diversion ratios are constructed based on subscriber counts from Annual Reports.</v>
      </c>
      <c r="D16" s="45"/>
      <c r="E16" s="45"/>
      <c r="F16" s="45"/>
      <c r="G16" s="45"/>
      <c r="H16" s="45"/>
      <c r="I16" s="45"/>
    </row>
    <row r="17" spans="1:10" ht="15" customHeight="1" x14ac:dyDescent="0.25">
      <c r="A17" s="86"/>
      <c r="B17" s="110"/>
      <c r="C17" s="121" t="str">
        <f>F8&amp;": =("&amp;G8&amp;"-"&amp;I8&amp;")/"&amp;G8</f>
        <v>[B]: =([C]-[E])/[C]</v>
      </c>
      <c r="D17" s="121"/>
      <c r="E17" s="121"/>
      <c r="F17" s="121"/>
      <c r="G17" s="121"/>
      <c r="H17" s="121"/>
      <c r="I17" s="121"/>
      <c r="J17" s="121"/>
    </row>
    <row r="18" spans="1:10" ht="30.75" customHeight="1" x14ac:dyDescent="0.25">
      <c r="A18" s="86"/>
      <c r="B18" s="110"/>
      <c r="C18" s="122" t="str">
        <f>G8&amp;": John C. Hodulik, Batya Levi, Christopher Schoell, and Lisa L. Friedman, ""Wireless 411: A difficult market asking for repair?"" UBS, February 22, 2017."</f>
        <v>[C]: John C. Hodulik, Batya Levi, Christopher Schoell, and Lisa L. Friedman, "Wireless 411: A difficult market asking for repair?" UBS, February 22, 2017.</v>
      </c>
      <c r="D18" s="122"/>
      <c r="E18" s="122"/>
      <c r="F18" s="122"/>
      <c r="G18" s="122"/>
      <c r="H18" s="122"/>
      <c r="I18" s="122"/>
      <c r="J18" s="122"/>
    </row>
    <row r="19" spans="1:10" ht="15" x14ac:dyDescent="0.25">
      <c r="C19" t="str">
        <f>H8&amp;": (merging partner ARPU)/(own ARPU)"</f>
        <v>[D]: (merging partner ARPU)/(own ARPU)</v>
      </c>
    </row>
    <row r="20" spans="1:10" ht="15" x14ac:dyDescent="0.25">
      <c r="C20" t="str">
        <f>I8&amp;": See Appendix A. "</f>
        <v xml:space="preserve">[E]: See Appendix A. </v>
      </c>
    </row>
    <row r="21" spans="1:10" ht="15" x14ac:dyDescent="0.25">
      <c r="C21" s="121" t="str">
        <f>J8&amp;": = "&amp;E8&amp;" x "&amp;F8&amp;" x "&amp;H8</f>
        <v>[F]: = [A] x [B] x [D]</v>
      </c>
      <c r="D21" s="121"/>
      <c r="E21" s="121"/>
      <c r="F21" s="121"/>
      <c r="G21" s="121"/>
      <c r="H21" s="121"/>
      <c r="I21" s="121"/>
      <c r="J21" s="121"/>
    </row>
    <row r="26" spans="1:10" ht="15" x14ac:dyDescent="0.25">
      <c r="H26" s="42"/>
      <c r="I26" s="42"/>
      <c r="J26" s="57"/>
    </row>
    <row r="27" spans="1:10" x14ac:dyDescent="0.35">
      <c r="H27" s="42"/>
      <c r="I27" s="42"/>
      <c r="J27" s="57"/>
    </row>
  </sheetData>
  <mergeCells count="4">
    <mergeCell ref="C14:J14"/>
    <mergeCell ref="C17:J17"/>
    <mergeCell ref="C21:J21"/>
    <mergeCell ref="C18:J18"/>
  </mergeCells>
  <printOptions horizontalCentered="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topLeftCell="A1048576" workbookViewId="0">
      <selection activeCell="C26" sqref="A1:XFD1048576"/>
    </sheetView>
  </sheetViews>
  <sheetFormatPr defaultRowHeight="14.5" zeroHeight="1" x14ac:dyDescent="0.35"/>
  <sheetData>
    <row r="1" ht="15" hidden="1" x14ac:dyDescent="0.25"/>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E30"/>
  <sheetViews>
    <sheetView workbookViewId="0"/>
  </sheetViews>
  <sheetFormatPr defaultColWidth="8.7265625" defaultRowHeight="14.5" x14ac:dyDescent="0.35"/>
  <cols>
    <col min="2" max="2" width="20.7265625" customWidth="1"/>
    <col min="3" max="3" width="14.26953125" bestFit="1" customWidth="1"/>
    <col min="4" max="6" width="15.26953125" bestFit="1" customWidth="1"/>
    <col min="12" max="12" width="14" customWidth="1"/>
    <col min="18" max="18" width="12.54296875" customWidth="1"/>
    <col min="19" max="19" width="11.54296875" customWidth="1"/>
    <col min="23" max="23" width="13.1796875" customWidth="1"/>
    <col min="29" max="29" width="14.54296875" customWidth="1"/>
    <col min="30" max="30" width="11.453125" customWidth="1"/>
  </cols>
  <sheetData>
    <row r="1" spans="1:31" ht="15" x14ac:dyDescent="0.25">
      <c r="A1" s="54" t="s">
        <v>20</v>
      </c>
      <c r="C1" s="111">
        <v>0.2</v>
      </c>
    </row>
    <row r="2" spans="1:31" ht="15.75" thickBot="1" x14ac:dyDescent="0.3">
      <c r="A2" s="54"/>
    </row>
    <row r="3" spans="1:31" ht="19.5" thickTop="1" x14ac:dyDescent="0.3">
      <c r="B3" s="87" t="s">
        <v>32</v>
      </c>
      <c r="C3" s="39"/>
      <c r="D3" s="39"/>
      <c r="E3" s="39"/>
      <c r="F3" s="39"/>
      <c r="K3" s="22"/>
      <c r="L3" s="52" t="s">
        <v>37</v>
      </c>
      <c r="M3" s="23"/>
      <c r="N3" s="23"/>
      <c r="O3" s="23"/>
      <c r="P3" s="23"/>
      <c r="Q3" s="23"/>
      <c r="R3" s="23"/>
      <c r="S3" s="23"/>
      <c r="T3" s="24"/>
      <c r="V3" s="22"/>
      <c r="W3" s="52" t="str">
        <f>L3</f>
        <v>PREPAID 2017</v>
      </c>
      <c r="X3" s="23"/>
      <c r="Y3" s="23"/>
      <c r="Z3" s="23"/>
      <c r="AA3" s="23"/>
      <c r="AB3" s="23"/>
      <c r="AC3" s="23"/>
      <c r="AD3" s="23"/>
      <c r="AE3" s="24"/>
    </row>
    <row r="4" spans="1:31" ht="6" customHeight="1" thickBot="1" x14ac:dyDescent="0.3">
      <c r="B4" s="33"/>
      <c r="C4" s="33"/>
      <c r="D4" s="33"/>
      <c r="E4" s="33"/>
      <c r="F4" s="33"/>
      <c r="K4" s="25"/>
      <c r="T4" s="27"/>
      <c r="V4" s="25"/>
      <c r="AE4" s="27"/>
    </row>
    <row r="5" spans="1:31" ht="6" customHeight="1" thickTop="1" x14ac:dyDescent="0.25">
      <c r="K5" s="25"/>
      <c r="T5" s="27"/>
      <c r="V5" s="25"/>
      <c r="AE5" s="27"/>
    </row>
    <row r="6" spans="1:31" ht="15" x14ac:dyDescent="0.25">
      <c r="B6" s="40"/>
      <c r="C6" s="40">
        <v>2014</v>
      </c>
      <c r="D6" s="40">
        <f>C6+1</f>
        <v>2015</v>
      </c>
      <c r="E6" s="40">
        <f t="shared" ref="E6:F6" si="0">D6+1</f>
        <v>2016</v>
      </c>
      <c r="F6" s="40">
        <f t="shared" si="0"/>
        <v>2017</v>
      </c>
      <c r="K6" s="25"/>
      <c r="L6" s="31" t="s">
        <v>25</v>
      </c>
      <c r="M6" s="26"/>
      <c r="N6" s="26"/>
      <c r="O6" s="26"/>
      <c r="P6" s="26"/>
      <c r="Q6" s="26"/>
      <c r="R6" s="26"/>
      <c r="S6" s="26"/>
      <c r="T6" s="27"/>
      <c r="V6" s="25"/>
      <c r="W6" s="31" t="s">
        <v>23</v>
      </c>
      <c r="X6" s="26"/>
      <c r="Y6" s="26"/>
      <c r="Z6" s="26"/>
      <c r="AA6" s="26"/>
      <c r="AB6" s="26"/>
      <c r="AC6" s="26"/>
      <c r="AD6" s="26"/>
      <c r="AE6" s="27"/>
    </row>
    <row r="7" spans="1:31" ht="6" customHeight="1" x14ac:dyDescent="0.25">
      <c r="K7" s="25"/>
      <c r="L7" s="31"/>
      <c r="M7" s="26"/>
      <c r="N7" s="26"/>
      <c r="O7" s="26"/>
      <c r="P7" s="26"/>
      <c r="Q7" s="26"/>
      <c r="R7" s="26"/>
      <c r="S7" s="26"/>
      <c r="T7" s="27"/>
      <c r="U7" s="63"/>
      <c r="V7" s="25"/>
      <c r="W7" s="31"/>
      <c r="X7" s="26"/>
      <c r="Y7" s="26"/>
      <c r="Z7" s="26"/>
      <c r="AA7" s="26"/>
      <c r="AB7" s="26"/>
      <c r="AC7" s="26"/>
      <c r="AD7" s="26"/>
      <c r="AE7" s="27"/>
    </row>
    <row r="8" spans="1:31" ht="15" x14ac:dyDescent="0.25">
      <c r="B8" s="67" t="s">
        <v>39</v>
      </c>
      <c r="C8" s="68"/>
      <c r="D8" s="68"/>
      <c r="E8" s="68"/>
      <c r="F8" s="68"/>
      <c r="K8" s="25"/>
      <c r="L8" s="26"/>
      <c r="M8" s="123" t="s">
        <v>14</v>
      </c>
      <c r="N8" s="123"/>
      <c r="O8" s="123"/>
      <c r="P8" s="123"/>
      <c r="Q8" s="26"/>
      <c r="R8" s="26"/>
      <c r="S8" s="26"/>
      <c r="T8" s="27"/>
      <c r="V8" s="25"/>
      <c r="W8" s="26"/>
      <c r="X8" s="123" t="s">
        <v>14</v>
      </c>
      <c r="Y8" s="123"/>
      <c r="Z8" s="123"/>
      <c r="AA8" s="123"/>
      <c r="AB8" s="26"/>
      <c r="AC8" s="26"/>
      <c r="AD8" s="26"/>
      <c r="AE8" s="27"/>
    </row>
    <row r="9" spans="1:31" x14ac:dyDescent="0.35">
      <c r="B9" s="65" t="s">
        <v>5</v>
      </c>
      <c r="C9" s="71">
        <v>10.99</v>
      </c>
      <c r="D9" s="71">
        <v>11.55</v>
      </c>
      <c r="E9" s="71">
        <v>13.54</v>
      </c>
      <c r="F9" s="71">
        <v>15.34</v>
      </c>
      <c r="K9" s="124" t="s">
        <v>13</v>
      </c>
      <c r="L9" s="112"/>
      <c r="M9" s="115" t="s">
        <v>5</v>
      </c>
      <c r="N9" s="115" t="s">
        <v>6</v>
      </c>
      <c r="O9" s="115" t="s">
        <v>7</v>
      </c>
      <c r="P9" s="115" t="s">
        <v>15</v>
      </c>
      <c r="Q9" s="115" t="str">
        <f>L14</f>
        <v>Tracfone</v>
      </c>
      <c r="R9" s="115" t="str">
        <f>L15</f>
        <v>Other MVNO</v>
      </c>
      <c r="S9" s="115" t="str">
        <f>L16</f>
        <v>U.S. Cellular</v>
      </c>
      <c r="T9" s="113"/>
      <c r="U9" s="20"/>
      <c r="V9" s="25"/>
      <c r="W9" s="112"/>
      <c r="X9" s="115" t="str">
        <f>M9</f>
        <v>AT&amp;T</v>
      </c>
      <c r="Y9" s="115" t="str">
        <f>N9</f>
        <v>Sprint</v>
      </c>
      <c r="Z9" s="115" t="str">
        <f>O9</f>
        <v>T-Mobile</v>
      </c>
      <c r="AA9" s="115" t="str">
        <f>P9</f>
        <v>Verizon</v>
      </c>
      <c r="AB9" s="115" t="str">
        <f>Q9</f>
        <v>Tracfone</v>
      </c>
      <c r="AC9" s="115" t="str">
        <f>W15</f>
        <v>Other MVNO</v>
      </c>
      <c r="AD9" s="118" t="str">
        <f>W16</f>
        <v>U.S. Cellular</v>
      </c>
      <c r="AE9" s="113"/>
    </row>
    <row r="10" spans="1:31" x14ac:dyDescent="0.35">
      <c r="B10" s="65" t="s">
        <v>15</v>
      </c>
      <c r="C10" s="71">
        <v>6.13</v>
      </c>
      <c r="D10" s="71">
        <v>5.58</v>
      </c>
      <c r="E10" s="71">
        <v>5.45</v>
      </c>
      <c r="F10" s="71">
        <v>5.4</v>
      </c>
      <c r="K10" s="124"/>
      <c r="L10" s="112" t="s">
        <v>5</v>
      </c>
      <c r="M10" s="116">
        <v>0</v>
      </c>
      <c r="N10" s="116">
        <f t="shared" ref="N10:S10" si="1">VLOOKUP(N$9,$B$9:$F$16,5,FALSE)/($F$16-VLOOKUP($L10,$B$9:$F$16,5,FALSE))</f>
        <v>0.11520810536273576</v>
      </c>
      <c r="O10" s="116">
        <f t="shared" si="1"/>
        <v>0.26497864233429225</v>
      </c>
      <c r="P10" s="116">
        <f t="shared" si="1"/>
        <v>6.9124863217641455E-2</v>
      </c>
      <c r="Q10" s="116">
        <f t="shared" si="1"/>
        <v>0.29570080376435515</v>
      </c>
      <c r="R10" s="116">
        <f t="shared" si="1"/>
        <v>0.24834391791172447</v>
      </c>
      <c r="S10" s="116">
        <f t="shared" si="1"/>
        <v>6.6436674092510955E-3</v>
      </c>
      <c r="T10" s="114">
        <f>SUM(M10:S10)</f>
        <v>1.0000000000000002</v>
      </c>
      <c r="U10" s="21"/>
      <c r="V10" s="124" t="s">
        <v>13</v>
      </c>
      <c r="W10" s="112" t="str">
        <f t="shared" ref="W10:W16" si="2">L10</f>
        <v>AT&amp;T</v>
      </c>
      <c r="X10" s="116">
        <v>0</v>
      </c>
      <c r="Y10" s="116">
        <f t="shared" ref="Y10:AD10" si="3">N10*(1-$C$1)</f>
        <v>9.2166484290188616E-2</v>
      </c>
      <c r="Z10" s="116">
        <f t="shared" si="3"/>
        <v>0.21198291386743381</v>
      </c>
      <c r="AA10" s="116">
        <f t="shared" si="3"/>
        <v>5.5299890574113164E-2</v>
      </c>
      <c r="AB10" s="116">
        <f t="shared" si="3"/>
        <v>0.23656064301148413</v>
      </c>
      <c r="AC10" s="116">
        <f t="shared" si="3"/>
        <v>0.19867513432937958</v>
      </c>
      <c r="AD10" s="116">
        <f t="shared" si="3"/>
        <v>5.3149339274008766E-3</v>
      </c>
      <c r="AE10" s="114">
        <f>SUM(X10:AD10)</f>
        <v>0.80000000000000016</v>
      </c>
    </row>
    <row r="11" spans="1:31" x14ac:dyDescent="0.35">
      <c r="B11" s="65" t="s">
        <v>6</v>
      </c>
      <c r="C11" s="71">
        <v>15.54</v>
      </c>
      <c r="D11" s="71">
        <v>14.66</v>
      </c>
      <c r="E11" s="71">
        <v>11.81</v>
      </c>
      <c r="F11" s="71">
        <v>9</v>
      </c>
      <c r="K11" s="124"/>
      <c r="L11" s="112" t="s">
        <v>6</v>
      </c>
      <c r="M11" s="116">
        <f t="shared" ref="M11:M16" si="4">VLOOKUP(M$9,$B$9:$F$16,5,FALSE)/($F$16-VLOOKUP($L11,$B$9:$F$16,5,FALSE))</f>
        <v>0.18162550510864092</v>
      </c>
      <c r="N11" s="116">
        <v>0</v>
      </c>
      <c r="O11" s="116">
        <f>VLOOKUP(O$9,$B$9:$F$16,5,FALSE)/($F$16-VLOOKUP($L11,$B$9:$F$16,5,FALSE))</f>
        <v>0.24508787195233817</v>
      </c>
      <c r="P11" s="116">
        <f>VLOOKUP(P$9,$B$9:$F$16,5,FALSE)/($F$16-VLOOKUP($L11,$B$9:$F$16,5,FALSE))</f>
        <v>6.3935966596262134E-2</v>
      </c>
      <c r="Q11" s="116">
        <f>VLOOKUP(Q$9,$B$9:$F$16,5,FALSE)/($F$16-VLOOKUP($L11,$B$9:$F$16,5,FALSE))</f>
        <v>0.27350385710623248</v>
      </c>
      <c r="R11" s="116">
        <f>VLOOKUP(R$9,$B$9:$F$16,5,FALSE)/($F$16-VLOOKUP($L11,$B$9:$F$16,5,FALSE))</f>
        <v>0.22970184244699676</v>
      </c>
      <c r="S11" s="116">
        <f>VLOOKUP(S$9,$B$9:$F$16,5,FALSE)/($F$16-VLOOKUP($L11,$B$9:$F$16,5,FALSE))</f>
        <v>6.1449567895296379E-3</v>
      </c>
      <c r="T11" s="114">
        <f t="shared" ref="T11:T16" si="5">SUM(M11:S11)</f>
        <v>1</v>
      </c>
      <c r="U11" s="21"/>
      <c r="V11" s="124"/>
      <c r="W11" s="112" t="str">
        <f t="shared" si="2"/>
        <v>Sprint</v>
      </c>
      <c r="X11" s="116">
        <f>M11*(1-$C$1)</f>
        <v>0.14530040408691275</v>
      </c>
      <c r="Y11" s="116">
        <v>0</v>
      </c>
      <c r="Z11" s="116">
        <f>O11*(1-$C$1)</f>
        <v>0.19607029756187055</v>
      </c>
      <c r="AA11" s="116">
        <f>P11*(1-$C$1)</f>
        <v>5.1148773277009708E-2</v>
      </c>
      <c r="AB11" s="116">
        <f>Q11*(1-$C$1)</f>
        <v>0.21880308568498599</v>
      </c>
      <c r="AC11" s="116">
        <f>R11*(1-$C$1)</f>
        <v>0.18376147395759743</v>
      </c>
      <c r="AD11" s="116">
        <f>S11*(1-$C$1)</f>
        <v>4.9159654316237103E-3</v>
      </c>
      <c r="AE11" s="114">
        <f t="shared" ref="AE11:AE16" si="6">SUM(X11:AD11)</f>
        <v>0.80000000000000027</v>
      </c>
    </row>
    <row r="12" spans="1:31" x14ac:dyDescent="0.35">
      <c r="B12" s="65" t="s">
        <v>7</v>
      </c>
      <c r="C12" s="71">
        <v>16.32</v>
      </c>
      <c r="D12" s="71">
        <v>17.63</v>
      </c>
      <c r="E12" s="71">
        <v>19.8</v>
      </c>
      <c r="F12" s="71">
        <v>20.7</v>
      </c>
      <c r="K12" s="124"/>
      <c r="L12" s="112" t="s">
        <v>7</v>
      </c>
      <c r="M12" s="116">
        <f t="shared" si="4"/>
        <v>0.21083156486775648</v>
      </c>
      <c r="N12" s="116">
        <f>VLOOKUP(N$9,$B$9:$F$16,5,FALSE)/($F$16-VLOOKUP($L12,$B$9:$F$16,5,FALSE))</f>
        <v>0.12369518147391188</v>
      </c>
      <c r="O12" s="116">
        <v>0</v>
      </c>
      <c r="P12" s="116">
        <f>VLOOKUP(P$9,$B$9:$F$16,5,FALSE)/($F$16-VLOOKUP($L12,$B$9:$F$16,5,FALSE))</f>
        <v>7.4217108884347127E-2</v>
      </c>
      <c r="Q12" s="116">
        <f>VLOOKUP(Q$9,$B$9:$F$16,5,FALSE)/($F$16-VLOOKUP($L12,$B$9:$F$16,5,FALSE))</f>
        <v>0.31748429911637382</v>
      </c>
      <c r="R12" s="116">
        <f>VLOOKUP(R$9,$B$9:$F$16,5,FALSE)/($F$16-VLOOKUP($L12,$B$9:$F$16,5,FALSE))</f>
        <v>0.2666387568592819</v>
      </c>
      <c r="S12" s="116">
        <f>VLOOKUP(S$9,$B$9:$F$16,5,FALSE)/($F$16-VLOOKUP($L12,$B$9:$F$16,5,FALSE))</f>
        <v>7.1330887983289187E-3</v>
      </c>
      <c r="T12" s="114">
        <f t="shared" si="5"/>
        <v>1.0000000000000002</v>
      </c>
      <c r="U12" s="21"/>
      <c r="V12" s="124"/>
      <c r="W12" s="112" t="str">
        <f t="shared" si="2"/>
        <v>T-Mobile</v>
      </c>
      <c r="X12" s="116">
        <f>M12*(1-$C$1)</f>
        <v>0.1686652518942052</v>
      </c>
      <c r="Y12" s="116">
        <f>N12*(1-$C$1)</f>
        <v>9.8956145179129512E-2</v>
      </c>
      <c r="Z12" s="116">
        <v>0</v>
      </c>
      <c r="AA12" s="116">
        <f>P12*(1-$C$1)</f>
        <v>5.9373687107477702E-2</v>
      </c>
      <c r="AB12" s="116">
        <f>Q12*(1-$C$1)</f>
        <v>0.25398743929309908</v>
      </c>
      <c r="AC12" s="116">
        <f>R12*(1-$C$1)</f>
        <v>0.21331100548742554</v>
      </c>
      <c r="AD12" s="116">
        <f>S12*(1-$C$1)</f>
        <v>5.7064710386631355E-3</v>
      </c>
      <c r="AE12" s="114">
        <f t="shared" si="6"/>
        <v>0.80000000000000016</v>
      </c>
    </row>
    <row r="13" spans="1:31" x14ac:dyDescent="0.35">
      <c r="B13" s="65" t="s">
        <v>33</v>
      </c>
      <c r="C13" s="71">
        <v>0.34799999999999998</v>
      </c>
      <c r="D13" s="71">
        <v>0.38700000000000001</v>
      </c>
      <c r="E13" s="71">
        <v>0.48399999999999999</v>
      </c>
      <c r="F13" s="71">
        <v>0.51900000000000002</v>
      </c>
      <c r="K13" s="124"/>
      <c r="L13" s="112" t="s">
        <v>15</v>
      </c>
      <c r="M13" s="116">
        <f t="shared" si="4"/>
        <v>0.17420039150061489</v>
      </c>
      <c r="N13" s="116">
        <f>VLOOKUP(N$9,$B$9:$F$16,5,FALSE)/($F$16-VLOOKUP($L13,$B$9:$F$16,5,FALSE))</f>
        <v>0.1022036195244807</v>
      </c>
      <c r="O13" s="116">
        <f>VLOOKUP(O$9,$B$9:$F$16,5,FALSE)/($F$16-VLOOKUP($L13,$B$9:$F$16,5,FALSE))</f>
        <v>0.23506832490630561</v>
      </c>
      <c r="P13" s="116">
        <v>0</v>
      </c>
      <c r="Q13" s="116">
        <f>VLOOKUP(Q$9,$B$9:$F$16,5,FALSE)/($F$16-VLOOKUP($L13,$B$9:$F$16,5,FALSE))</f>
        <v>0.26232262344616714</v>
      </c>
      <c r="R13" s="116">
        <f>VLOOKUP(R$9,$B$9:$F$16,5,FALSE)/($F$16-VLOOKUP($L13,$B$9:$F$16,5,FALSE))</f>
        <v>0.22031129856318676</v>
      </c>
      <c r="S13" s="116">
        <f>VLOOKUP(S$9,$B$9:$F$16,5,FALSE)/($F$16-VLOOKUP($L13,$B$9:$F$16,5,FALSE))</f>
        <v>5.8937420592450537E-3</v>
      </c>
      <c r="T13" s="114">
        <f t="shared" si="5"/>
        <v>1.0000000000000002</v>
      </c>
      <c r="U13" s="21"/>
      <c r="V13" s="124"/>
      <c r="W13" s="112" t="str">
        <f t="shared" si="2"/>
        <v>Verizon</v>
      </c>
      <c r="X13" s="116">
        <f>M13*(1-$C$1)</f>
        <v>0.13936031320049191</v>
      </c>
      <c r="Y13" s="116">
        <f>N13*(1-$C$1)</f>
        <v>8.1762895619584566E-2</v>
      </c>
      <c r="Z13" s="116">
        <f>O13*(1-$C$1)</f>
        <v>0.1880546599250445</v>
      </c>
      <c r="AA13" s="116">
        <v>0</v>
      </c>
      <c r="AB13" s="116">
        <f>Q13*(1-$C$1)</f>
        <v>0.20985809875693373</v>
      </c>
      <c r="AC13" s="116">
        <f>R13*(1-$C$1)</f>
        <v>0.17624903885054943</v>
      </c>
      <c r="AD13" s="116">
        <f>S13*(1-$C$1)</f>
        <v>4.7149936473960437E-3</v>
      </c>
      <c r="AE13" s="114">
        <f t="shared" si="6"/>
        <v>0.80000000000000016</v>
      </c>
    </row>
    <row r="14" spans="1:31" x14ac:dyDescent="0.35">
      <c r="B14" s="65" t="s">
        <v>34</v>
      </c>
      <c r="C14" s="71">
        <v>26</v>
      </c>
      <c r="D14" s="71">
        <v>25.7</v>
      </c>
      <c r="E14" s="71">
        <v>26.1</v>
      </c>
      <c r="F14" s="71">
        <v>23.1</v>
      </c>
      <c r="K14" s="25"/>
      <c r="L14" s="112" t="str">
        <f>B14</f>
        <v>Tracfone</v>
      </c>
      <c r="M14" s="116">
        <f t="shared" si="4"/>
        <v>0.21802314141242923</v>
      </c>
      <c r="N14" s="116">
        <f>VLOOKUP(N$9,$B$9:$F$16,5,FALSE)/($F$16-VLOOKUP($L14,$B$9:$F$16,5,FALSE))</f>
        <v>0.12791448974653605</v>
      </c>
      <c r="O14" s="116">
        <f>VLOOKUP(O$9,$B$9:$F$16,5,FALSE)/($F$16-VLOOKUP($L14,$B$9:$F$16,5,FALSE))</f>
        <v>0.2942033264170329</v>
      </c>
      <c r="P14" s="116">
        <f>VLOOKUP(P$9,$B$9:$F$16,5,FALSE)/($F$16-VLOOKUP($L14,$B$9:$F$16,5,FALSE))</f>
        <v>7.6748693847921642E-2</v>
      </c>
      <c r="Q14" s="116">
        <v>0</v>
      </c>
      <c r="R14" s="116">
        <f>VLOOKUP(R$9,$B$9:$F$16,5,FALSE)/($F$16-VLOOKUP($L14,$B$9:$F$16,5,FALSE))</f>
        <v>0.27573394633403014</v>
      </c>
      <c r="S14" s="116">
        <f>VLOOKUP(S$9,$B$9:$F$16,5,FALSE)/($F$16-VLOOKUP($L14,$B$9:$F$16,5,FALSE))</f>
        <v>7.376402242050246E-3</v>
      </c>
      <c r="T14" s="114">
        <f t="shared" si="5"/>
        <v>1.0000000000000002</v>
      </c>
      <c r="V14" s="124"/>
      <c r="W14" s="112" t="str">
        <f t="shared" si="2"/>
        <v>Tracfone</v>
      </c>
      <c r="X14" s="116">
        <f>M14*(1-$C$1)</f>
        <v>0.17441851312994339</v>
      </c>
      <c r="Y14" s="116">
        <f>N14*(1-$C$1)</f>
        <v>0.10233159179722884</v>
      </c>
      <c r="Z14" s="116">
        <f>O14*(1-$C$1)</f>
        <v>0.23536266113362633</v>
      </c>
      <c r="AA14" s="116">
        <f>P14*(1-$C$1)</f>
        <v>6.1398955078337314E-2</v>
      </c>
      <c r="AB14" s="116">
        <v>0</v>
      </c>
      <c r="AC14" s="116">
        <f t="shared" ref="AC14" si="7">R14*(1-$C$1)</f>
        <v>0.22058715706722412</v>
      </c>
      <c r="AD14" s="116">
        <f t="shared" ref="AD14:AD15" si="8">S14*(1-$C$1)</f>
        <v>5.9011217936401975E-3</v>
      </c>
      <c r="AE14" s="114">
        <f t="shared" si="6"/>
        <v>0.80000000000000016</v>
      </c>
    </row>
    <row r="15" spans="1:31" ht="15" x14ac:dyDescent="0.25">
      <c r="B15" s="65" t="s">
        <v>38</v>
      </c>
      <c r="C15" s="71">
        <v>13.027784692530908</v>
      </c>
      <c r="D15" s="71">
        <v>17.751156974025101</v>
      </c>
      <c r="E15" s="71">
        <v>19.504469926796244</v>
      </c>
      <c r="F15" s="71">
        <v>19.400503585822054</v>
      </c>
      <c r="K15" s="25"/>
      <c r="L15" s="112" t="str">
        <f>B15</f>
        <v>Other MVNO</v>
      </c>
      <c r="M15" s="116">
        <f t="shared" si="4"/>
        <v>0.20713215139280844</v>
      </c>
      <c r="N15" s="116">
        <f>VLOOKUP(N$9,$B$9:$F$16,5,FALSE)/($F$16-VLOOKUP($L15,$B$9:$F$16,5,FALSE))</f>
        <v>0.12152473028261251</v>
      </c>
      <c r="O15" s="116">
        <f>VLOOKUP(O$9,$B$9:$F$16,5,FALSE)/($F$16-VLOOKUP($L15,$B$9:$F$16,5,FALSE))</f>
        <v>0.27950687965000875</v>
      </c>
      <c r="P15" s="116">
        <f>VLOOKUP(P$9,$B$9:$F$16,5,FALSE)/($F$16-VLOOKUP($L15,$B$9:$F$16,5,FALSE))</f>
        <v>7.2914838169567509E-2</v>
      </c>
      <c r="Q15" s="116">
        <f>VLOOKUP(Q$9,$B$9:$F$16,5,FALSE)/($F$16-VLOOKUP($L15,$B$9:$F$16,5,FALSE))</f>
        <v>0.31191347439203881</v>
      </c>
      <c r="R15" s="116">
        <v>0</v>
      </c>
      <c r="S15" s="116">
        <f>VLOOKUP(S$9,$B$9:$F$16,5,FALSE)/($F$16-VLOOKUP($L15,$B$9:$F$16,5,FALSE))</f>
        <v>7.0079261129639882E-3</v>
      </c>
      <c r="T15" s="114">
        <f t="shared" si="5"/>
        <v>1.0000000000000002</v>
      </c>
      <c r="V15" s="25"/>
      <c r="W15" s="117" t="str">
        <f t="shared" si="2"/>
        <v>Other MVNO</v>
      </c>
      <c r="X15" s="116">
        <f t="shared" ref="X15" si="9">M15*(1-$C$1)</f>
        <v>0.16570572111424675</v>
      </c>
      <c r="Y15" s="116">
        <f t="shared" ref="Y15:Y16" si="10">N15*(1-$C$1)</f>
        <v>9.7219784226090011E-2</v>
      </c>
      <c r="Z15" s="116">
        <f t="shared" ref="Z15:Z16" si="11">O15*(1-$C$1)</f>
        <v>0.22360550372000701</v>
      </c>
      <c r="AA15" s="116">
        <f t="shared" ref="AA15:AA16" si="12">P15*(1-$C$1)</f>
        <v>5.8331870535654008E-2</v>
      </c>
      <c r="AB15" s="116">
        <f t="shared" ref="AB15:AC16" si="13">Q15*(1-$C$1)</f>
        <v>0.24953077951363106</v>
      </c>
      <c r="AC15" s="116">
        <v>0</v>
      </c>
      <c r="AD15" s="116">
        <f t="shared" si="8"/>
        <v>5.6063408903711913E-3</v>
      </c>
      <c r="AE15" s="114">
        <f t="shared" si="6"/>
        <v>0.79999999999999993</v>
      </c>
    </row>
    <row r="16" spans="1:31" ht="15" x14ac:dyDescent="0.25">
      <c r="B16" s="69" t="s">
        <v>35</v>
      </c>
      <c r="C16" s="72">
        <v>88.355784692530904</v>
      </c>
      <c r="D16" s="72">
        <v>93.258156974025098</v>
      </c>
      <c r="E16" s="72">
        <v>96.688469926796245</v>
      </c>
      <c r="F16" s="72">
        <v>93.459503585822048</v>
      </c>
      <c r="K16" s="25"/>
      <c r="L16" s="112" t="str">
        <f>B13</f>
        <v>U.S. Cellular</v>
      </c>
      <c r="M16" s="116">
        <f t="shared" si="4"/>
        <v>0.16505182787001918</v>
      </c>
      <c r="N16" s="116">
        <f>VLOOKUP(N$9,$B$9:$F$16,5,FALSE)/($F$16-VLOOKUP($L16,$B$9:$F$16,5,FALSE))</f>
        <v>9.6836144121914769E-2</v>
      </c>
      <c r="O16" s="116">
        <f>VLOOKUP(O$9,$B$9:$F$16,5,FALSE)/($F$16-VLOOKUP($L16,$B$9:$F$16,5,FALSE))</f>
        <v>0.22272313148040396</v>
      </c>
      <c r="P16" s="116">
        <f>VLOOKUP(P$9,$B$9:$F$16,5,FALSE)/($F$16-VLOOKUP($L16,$B$9:$F$16,5,FALSE))</f>
        <v>5.8101686473148867E-2</v>
      </c>
      <c r="Q16" s="116">
        <f>VLOOKUP(Q$9,$B$9:$F$16,5,FALSE)/($F$16-VLOOKUP($L16,$B$9:$F$16,5,FALSE))</f>
        <v>0.24854610324624793</v>
      </c>
      <c r="R16" s="116">
        <f>VLOOKUP(R$9,$B$9:$F$16,5,FALSE)/($F$16-VLOOKUP($L16,$B$9:$F$16,5,FALSE))</f>
        <v>0.20874110680826541</v>
      </c>
      <c r="S16" s="116">
        <v>0</v>
      </c>
      <c r="T16" s="114">
        <f t="shared" si="5"/>
        <v>1</v>
      </c>
      <c r="V16" s="25"/>
      <c r="W16" s="117" t="str">
        <f t="shared" si="2"/>
        <v>U.S. Cellular</v>
      </c>
      <c r="X16" s="116">
        <f t="shared" ref="X16" si="14">M16*(1-$C$1)</f>
        <v>0.13204146229601535</v>
      </c>
      <c r="Y16" s="116">
        <f t="shared" si="10"/>
        <v>7.7468915297531818E-2</v>
      </c>
      <c r="Z16" s="116">
        <f t="shared" si="11"/>
        <v>0.17817850518432318</v>
      </c>
      <c r="AA16" s="116">
        <f t="shared" si="12"/>
        <v>4.6481349178519094E-2</v>
      </c>
      <c r="AB16" s="116">
        <f t="shared" si="13"/>
        <v>0.19883688259699836</v>
      </c>
      <c r="AC16" s="116">
        <f t="shared" si="13"/>
        <v>0.16699288544661234</v>
      </c>
      <c r="AD16" s="116">
        <v>0</v>
      </c>
      <c r="AE16" s="114">
        <f t="shared" si="6"/>
        <v>0.80000000000000027</v>
      </c>
    </row>
    <row r="17" spans="2:31" ht="6" customHeight="1" thickBot="1" x14ac:dyDescent="0.3">
      <c r="B17" s="63"/>
      <c r="C17" s="63"/>
      <c r="D17" s="63"/>
      <c r="E17" s="63"/>
      <c r="F17" s="63"/>
      <c r="K17" s="92"/>
      <c r="L17" s="33"/>
      <c r="M17" s="91"/>
      <c r="N17" s="91"/>
      <c r="O17" s="91"/>
      <c r="P17" s="91"/>
      <c r="Q17" s="91"/>
      <c r="R17" s="91"/>
      <c r="S17" s="91"/>
      <c r="T17" s="35"/>
      <c r="V17" s="92"/>
      <c r="W17" s="33"/>
      <c r="X17" s="33"/>
      <c r="Y17" s="33"/>
      <c r="Z17" s="33"/>
      <c r="AA17" s="33"/>
      <c r="AB17" s="33"/>
      <c r="AC17" s="33"/>
      <c r="AD17" s="33"/>
      <c r="AE17" s="35"/>
    </row>
    <row r="18" spans="2:31" ht="15.75" thickTop="1" x14ac:dyDescent="0.25">
      <c r="B18" s="67" t="s">
        <v>36</v>
      </c>
      <c r="C18" s="64"/>
      <c r="D18" s="64"/>
      <c r="E18" s="64"/>
      <c r="F18" s="64"/>
    </row>
    <row r="19" spans="2:31" ht="15" x14ac:dyDescent="0.25">
      <c r="B19" s="65" t="s">
        <v>5</v>
      </c>
      <c r="C19" s="66">
        <v>0.12438348024686868</v>
      </c>
      <c r="D19" s="66">
        <v>0.12384975614751839</v>
      </c>
      <c r="E19" s="66">
        <v>0.14003737995079724</v>
      </c>
      <c r="F19" s="66">
        <v>0.16413526085031657</v>
      </c>
      <c r="H19" s="55"/>
    </row>
    <row r="20" spans="2:31" ht="15" x14ac:dyDescent="0.25">
      <c r="B20" s="65" t="s">
        <v>15</v>
      </c>
      <c r="C20" s="66">
        <v>6.9378592712766612E-2</v>
      </c>
      <c r="D20" s="66">
        <v>5.9833908164775122E-2</v>
      </c>
      <c r="E20" s="66">
        <v>5.6366596804419876E-2</v>
      </c>
      <c r="F20" s="66">
        <v>5.7779035762171423E-2</v>
      </c>
      <c r="H20" s="55"/>
    </row>
    <row r="21" spans="2:31" ht="15" x14ac:dyDescent="0.25">
      <c r="B21" s="65" t="s">
        <v>6</v>
      </c>
      <c r="C21" s="66">
        <v>0.17587982557200538</v>
      </c>
      <c r="D21" s="66">
        <v>0.15719804546516186</v>
      </c>
      <c r="E21" s="66">
        <v>0.12214486390095389</v>
      </c>
      <c r="F21" s="66">
        <v>9.6298392936952359E-2</v>
      </c>
      <c r="H21" s="55"/>
    </row>
    <row r="22" spans="2:31" ht="15" x14ac:dyDescent="0.25">
      <c r="B22" s="65" t="s">
        <v>7</v>
      </c>
      <c r="C22" s="66">
        <v>0.18470777048488599</v>
      </c>
      <c r="D22" s="66">
        <v>0.18904512561738088</v>
      </c>
      <c r="E22" s="66">
        <v>0.20478139756468136</v>
      </c>
      <c r="F22" s="66">
        <v>0.22148630375499043</v>
      </c>
      <c r="H22" s="55"/>
    </row>
    <row r="23" spans="2:31" ht="15" x14ac:dyDescent="0.25">
      <c r="B23" s="65" t="s">
        <v>33</v>
      </c>
      <c r="C23" s="66">
        <v>3.9386215765159511E-3</v>
      </c>
      <c r="D23" s="66">
        <v>4.1497710501376293E-3</v>
      </c>
      <c r="E23" s="66">
        <v>5.0057674960255439E-3</v>
      </c>
      <c r="F23" s="66">
        <v>5.5532073260309194E-3</v>
      </c>
      <c r="H23" s="55"/>
    </row>
    <row r="24" spans="2:31" ht="15" x14ac:dyDescent="0.25">
      <c r="B24" s="65" t="s">
        <v>34</v>
      </c>
      <c r="C24" s="66">
        <v>0.29426483042935264</v>
      </c>
      <c r="D24" s="66">
        <v>0.27557911108149113</v>
      </c>
      <c r="E24" s="66">
        <v>0.26993911497162543</v>
      </c>
      <c r="F24" s="66">
        <v>0.24716587520484443</v>
      </c>
      <c r="H24" s="55"/>
    </row>
    <row r="25" spans="2:31" ht="15" x14ac:dyDescent="0.25">
      <c r="B25" s="65" t="s">
        <v>38</v>
      </c>
      <c r="C25" s="66">
        <v>0.14744687897760478</v>
      </c>
      <c r="D25" s="66">
        <v>0.19034428247353499</v>
      </c>
      <c r="E25" s="66">
        <v>0.20172487931149663</v>
      </c>
      <c r="F25" s="66">
        <v>0.20758192416469395</v>
      </c>
      <c r="H25" s="55"/>
    </row>
    <row r="26" spans="2:31" ht="15" x14ac:dyDescent="0.25">
      <c r="B26" s="69" t="s">
        <v>35</v>
      </c>
      <c r="C26" s="70">
        <v>0.99999999999999989</v>
      </c>
      <c r="D26" s="70">
        <v>0.99999999999999989</v>
      </c>
      <c r="E26" s="70">
        <v>0.99999999999999989</v>
      </c>
      <c r="F26" s="70">
        <v>1.0000000000000002</v>
      </c>
      <c r="H26" s="61"/>
    </row>
    <row r="27" spans="2:31" ht="6" customHeight="1" thickBot="1" x14ac:dyDescent="0.3">
      <c r="B27" s="33"/>
      <c r="C27" s="33"/>
      <c r="D27" s="33"/>
      <c r="E27" s="33"/>
      <c r="F27" s="33"/>
    </row>
    <row r="28" spans="2:31" ht="6" customHeight="1" thickTop="1" x14ac:dyDescent="0.25"/>
    <row r="29" spans="2:31" ht="15" x14ac:dyDescent="0.25">
      <c r="B29" s="90" t="s">
        <v>45</v>
      </c>
      <c r="C29" s="88"/>
      <c r="D29" s="88"/>
      <c r="E29" s="88"/>
      <c r="F29" s="88"/>
    </row>
    <row r="30" spans="2:31" ht="15" x14ac:dyDescent="0.25">
      <c r="B30" s="89"/>
      <c r="C30" s="89"/>
      <c r="D30" s="89"/>
      <c r="E30" s="89"/>
      <c r="F30" s="89"/>
    </row>
  </sheetData>
  <mergeCells count="4">
    <mergeCell ref="M8:P8"/>
    <mergeCell ref="X8:AA8"/>
    <mergeCell ref="K9:K13"/>
    <mergeCell ref="V10:V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AH31"/>
  <sheetViews>
    <sheetView zoomScaleNormal="100" workbookViewId="0"/>
  </sheetViews>
  <sheetFormatPr defaultRowHeight="14.5" x14ac:dyDescent="0.35"/>
  <cols>
    <col min="9" max="9" width="2.81640625" customWidth="1"/>
    <col min="16" max="16" width="3.1796875" customWidth="1"/>
    <col min="17" max="17" width="3.453125" bestFit="1" customWidth="1"/>
    <col min="24" max="24" width="2" customWidth="1"/>
    <col min="25" max="25" width="3.54296875" customWidth="1"/>
    <col min="26" max="26" width="3.1796875" customWidth="1"/>
    <col min="33" max="33" width="2.453125" customWidth="1"/>
  </cols>
  <sheetData>
    <row r="1" spans="1:34" ht="15" x14ac:dyDescent="0.25">
      <c r="A1" s="54" t="s">
        <v>20</v>
      </c>
      <c r="D1" s="53">
        <v>0.2</v>
      </c>
    </row>
    <row r="2" spans="1:34" ht="15.75" thickBot="1" x14ac:dyDescent="0.3"/>
    <row r="3" spans="1:34" ht="15.75" thickTop="1" x14ac:dyDescent="0.25">
      <c r="Q3" s="22"/>
      <c r="R3" s="52" t="s">
        <v>24</v>
      </c>
      <c r="S3" s="23"/>
      <c r="T3" s="23"/>
      <c r="U3" s="23"/>
      <c r="V3" s="23"/>
      <c r="W3" s="23"/>
      <c r="X3" s="24"/>
      <c r="Z3" s="22"/>
      <c r="AA3" s="52" t="s">
        <v>24</v>
      </c>
      <c r="AB3" s="23"/>
      <c r="AC3" s="23"/>
      <c r="AD3" s="23"/>
      <c r="AE3" s="23"/>
      <c r="AF3" s="23"/>
      <c r="AG3" s="24"/>
    </row>
    <row r="4" spans="1:34" ht="15" x14ac:dyDescent="0.25">
      <c r="B4" s="1" t="s">
        <v>0</v>
      </c>
      <c r="K4" s="8" t="s">
        <v>12</v>
      </c>
      <c r="Q4" s="25"/>
      <c r="R4" s="31" t="s">
        <v>25</v>
      </c>
      <c r="S4" s="26"/>
      <c r="T4" s="26"/>
      <c r="U4" s="26"/>
      <c r="V4" s="26"/>
      <c r="W4" s="26"/>
      <c r="X4" s="27"/>
      <c r="Z4" s="25"/>
      <c r="AA4" s="31" t="s">
        <v>23</v>
      </c>
      <c r="AB4" s="26"/>
      <c r="AC4" s="26"/>
      <c r="AD4" s="26"/>
      <c r="AE4" s="26"/>
      <c r="AF4" s="26"/>
      <c r="AG4" s="27"/>
    </row>
    <row r="5" spans="1:34" ht="15" x14ac:dyDescent="0.25">
      <c r="Q5" s="25"/>
      <c r="R5" s="26"/>
      <c r="S5" s="123" t="s">
        <v>14</v>
      </c>
      <c r="T5" s="123"/>
      <c r="U5" s="123"/>
      <c r="V5" s="123"/>
      <c r="W5" s="26"/>
      <c r="X5" s="27"/>
      <c r="Z5" s="25"/>
      <c r="AA5" s="26"/>
      <c r="AB5" s="123" t="s">
        <v>14</v>
      </c>
      <c r="AC5" s="123"/>
      <c r="AD5" s="123"/>
      <c r="AE5" s="123"/>
      <c r="AF5" s="26"/>
      <c r="AG5" s="27"/>
    </row>
    <row r="6" spans="1:34" ht="15" x14ac:dyDescent="0.25">
      <c r="D6" t="s">
        <v>1</v>
      </c>
      <c r="E6" t="s">
        <v>2</v>
      </c>
      <c r="F6" t="s">
        <v>3</v>
      </c>
      <c r="G6" t="s">
        <v>4</v>
      </c>
      <c r="H6">
        <v>2016</v>
      </c>
      <c r="K6" t="str">
        <f>D6</f>
        <v>1Q16</v>
      </c>
      <c r="L6" t="str">
        <f>E6</f>
        <v>2Q16</v>
      </c>
      <c r="M6" t="str">
        <f>F6</f>
        <v>3Q16</v>
      </c>
      <c r="N6" t="str">
        <f>G6</f>
        <v>4Q16</v>
      </c>
      <c r="O6" s="9">
        <f>H6</f>
        <v>2016</v>
      </c>
      <c r="Q6" s="25"/>
      <c r="R6" s="26"/>
      <c r="S6" s="28" t="s">
        <v>5</v>
      </c>
      <c r="T6" s="28" t="s">
        <v>6</v>
      </c>
      <c r="U6" s="28" t="s">
        <v>7</v>
      </c>
      <c r="V6" s="28" t="s">
        <v>15</v>
      </c>
      <c r="W6" s="28" t="str">
        <f>R11</f>
        <v>US Cellular</v>
      </c>
      <c r="X6" s="27"/>
      <c r="Y6" s="20"/>
      <c r="Z6" s="25"/>
      <c r="AA6" s="26"/>
      <c r="AB6" s="28" t="str">
        <f>S6</f>
        <v>AT&amp;T</v>
      </c>
      <c r="AC6" s="28" t="str">
        <f t="shared" ref="AC6:AF6" si="0">T6</f>
        <v>Sprint</v>
      </c>
      <c r="AD6" s="28" t="str">
        <f t="shared" si="0"/>
        <v>T-Mobile</v>
      </c>
      <c r="AE6" s="28" t="str">
        <f t="shared" si="0"/>
        <v>Verizon</v>
      </c>
      <c r="AF6" s="28" t="str">
        <f t="shared" si="0"/>
        <v>US Cellular</v>
      </c>
      <c r="AG6" s="27"/>
    </row>
    <row r="7" spans="1:34" x14ac:dyDescent="0.35">
      <c r="B7" t="s">
        <v>5</v>
      </c>
      <c r="D7">
        <v>7301</v>
      </c>
      <c r="E7">
        <v>6672</v>
      </c>
      <c r="F7">
        <v>7300</v>
      </c>
      <c r="G7">
        <v>8402</v>
      </c>
      <c r="H7" s="4">
        <f>SUM(D7:G7)</f>
        <v>29675</v>
      </c>
      <c r="J7" s="48" t="str">
        <f>B7</f>
        <v>AT&amp;T</v>
      </c>
      <c r="K7" s="5">
        <f>D7/D$12</f>
        <v>0.30966620011027696</v>
      </c>
      <c r="L7" s="5">
        <f t="shared" ref="L7:L10" si="1">E7/E$12</f>
        <v>0.29667837609497977</v>
      </c>
      <c r="M7" s="5">
        <f t="shared" ref="M7:M10" si="2">F7/F$12</f>
        <v>0.30560555950935653</v>
      </c>
      <c r="N7" s="5">
        <f t="shared" ref="N7:O10" si="3">G7/G$12</f>
        <v>0.3291803792509011</v>
      </c>
      <c r="O7" s="10">
        <f t="shared" si="3"/>
        <v>0.31080783853702987</v>
      </c>
      <c r="Q7" s="124" t="s">
        <v>13</v>
      </c>
      <c r="R7" s="29" t="s">
        <v>5</v>
      </c>
      <c r="S7" s="36">
        <v>0</v>
      </c>
      <c r="T7" s="37">
        <f>VLOOKUP(T$6,$B$7:$H$12,7,FALSE)/($H$12-VLOOKUP($R7,$B$7:$H$12,7,FALSE))</f>
        <v>0.27289444089845294</v>
      </c>
      <c r="U7" s="37">
        <f>VLOOKUP(U$6,$B$7:$H$12,7,FALSE)/($H$12-VLOOKUP($R7,$B$7:$H$12,7,FALSE))</f>
        <v>0.3122093553387435</v>
      </c>
      <c r="V7" s="37">
        <f>VLOOKUP(V$6,$B$7:$H$12,7,FALSE)/($H$12-VLOOKUP($R7,$B$7:$H$12,7,FALSE))</f>
        <v>0.39763229081182944</v>
      </c>
      <c r="W7" s="37">
        <f>VLOOKUP(W$6,$B$7:$H$12,7,FALSE)/($H$12-VLOOKUP($R7,$B$7:$H$12,7,FALSE))</f>
        <v>1.7263912950974136E-2</v>
      </c>
      <c r="X7" s="27"/>
      <c r="Y7" s="21"/>
      <c r="Z7" s="124" t="s">
        <v>13</v>
      </c>
      <c r="AA7" s="29" t="str">
        <f>R7</f>
        <v>AT&amp;T</v>
      </c>
      <c r="AB7" s="36">
        <v>0</v>
      </c>
      <c r="AC7" s="37">
        <f>T7*(1-$D$1)</f>
        <v>0.21831555271876235</v>
      </c>
      <c r="AD7" s="37">
        <f t="shared" ref="AD7:AF7" si="4">U7*(1-$D$1)</f>
        <v>0.24976748427099482</v>
      </c>
      <c r="AE7" s="37">
        <f t="shared" si="4"/>
        <v>0.31810583264946357</v>
      </c>
      <c r="AF7" s="37">
        <f t="shared" si="4"/>
        <v>1.3811130360779309E-2</v>
      </c>
      <c r="AG7" s="27"/>
      <c r="AH7" s="55"/>
    </row>
    <row r="8" spans="1:34" x14ac:dyDescent="0.35">
      <c r="B8" t="s">
        <v>6</v>
      </c>
      <c r="D8">
        <v>4505</v>
      </c>
      <c r="E8">
        <v>4457</v>
      </c>
      <c r="F8">
        <v>4483</v>
      </c>
      <c r="G8">
        <v>4512</v>
      </c>
      <c r="H8" s="4">
        <f>SUM(D8:G8)</f>
        <v>17957</v>
      </c>
      <c r="J8" s="48" t="str">
        <f t="shared" ref="J8:J12" si="5">B8</f>
        <v>Sprint</v>
      </c>
      <c r="K8" s="5">
        <f>D8/D$12</f>
        <v>0.19107604869152139</v>
      </c>
      <c r="L8" s="5">
        <f t="shared" si="1"/>
        <v>0.19818577971452711</v>
      </c>
      <c r="M8" s="5">
        <f t="shared" si="2"/>
        <v>0.18767530455896514</v>
      </c>
      <c r="N8" s="5">
        <f t="shared" si="3"/>
        <v>0.1767748001880583</v>
      </c>
      <c r="O8" s="10">
        <f t="shared" si="3"/>
        <v>0.18807670957403352</v>
      </c>
      <c r="P8" s="5"/>
      <c r="Q8" s="124"/>
      <c r="R8" s="29" t="s">
        <v>6</v>
      </c>
      <c r="S8" s="37">
        <f>VLOOKUP(S$6,$B$7:$H$12,7,FALSE)/($H$12-VLOOKUP($R8,$B$7:$H$12,7,FALSE))</f>
        <v>0.3828044375644995</v>
      </c>
      <c r="T8" s="36">
        <v>0</v>
      </c>
      <c r="U8" s="38">
        <f>VLOOKUP(U$6,$B$7:$H$12,7,FALSE)/($H$12-VLOOKUP($R8,$B$7:$H$12,7,FALSE))</f>
        <v>0.26501547987616098</v>
      </c>
      <c r="V8" s="37">
        <f>VLOOKUP(V$6,$B$7:$H$12,7,FALSE)/($H$12-VLOOKUP($R8,$B$7:$H$12,7,FALSE))</f>
        <v>0.33752579979360164</v>
      </c>
      <c r="W8" s="37">
        <f>VLOOKUP(W$6,$B$7:$H$12,7,FALSE)/($H$12-VLOOKUP($R8,$B$7:$H$12,7,FALSE))</f>
        <v>1.4654282765737874E-2</v>
      </c>
      <c r="X8" s="27"/>
      <c r="Y8" s="21"/>
      <c r="Z8" s="124"/>
      <c r="AA8" s="29" t="str">
        <f t="shared" ref="AA8:AA11" si="6">R8</f>
        <v>Sprint</v>
      </c>
      <c r="AB8" s="37">
        <f t="shared" ref="AB8:AB11" si="7">S8*(1-$D$1)</f>
        <v>0.30624355005159964</v>
      </c>
      <c r="AC8" s="36">
        <v>0</v>
      </c>
      <c r="AD8" s="38">
        <f t="shared" ref="AC8:AE9" si="8">U8*(1-$D$1)</f>
        <v>0.2120123839009288</v>
      </c>
      <c r="AE8" s="37">
        <f t="shared" si="8"/>
        <v>0.27002063983488134</v>
      </c>
      <c r="AF8" s="37">
        <f t="shared" ref="AF8:AF10" si="9">W8*(1-$D$1)</f>
        <v>1.17234262125903E-2</v>
      </c>
      <c r="AG8" s="27"/>
      <c r="AH8" s="55"/>
    </row>
    <row r="9" spans="1:34" x14ac:dyDescent="0.35">
      <c r="B9" t="s">
        <v>7</v>
      </c>
      <c r="D9">
        <v>5211</v>
      </c>
      <c r="E9">
        <v>4821</v>
      </c>
      <c r="F9">
        <v>5165</v>
      </c>
      <c r="G9">
        <v>5347</v>
      </c>
      <c r="H9" s="4">
        <f t="shared" ref="H9:H11" si="10">SUM(D9:G9)</f>
        <v>20544</v>
      </c>
      <c r="J9" s="48" t="str">
        <f t="shared" si="5"/>
        <v>T-Mobile</v>
      </c>
      <c r="K9" s="5">
        <f>D9/D$12</f>
        <v>0.22102048606692964</v>
      </c>
      <c r="L9" s="5">
        <f t="shared" si="1"/>
        <v>0.21437147049668728</v>
      </c>
      <c r="M9" s="5">
        <f t="shared" si="2"/>
        <v>0.21622639929668858</v>
      </c>
      <c r="N9" s="5">
        <f t="shared" si="3"/>
        <v>0.20948910829023665</v>
      </c>
      <c r="O9" s="10">
        <f t="shared" si="3"/>
        <v>0.21517224043486913</v>
      </c>
      <c r="P9" s="5"/>
      <c r="Q9" s="124"/>
      <c r="R9" s="29" t="s">
        <v>7</v>
      </c>
      <c r="S9" s="37">
        <f>VLOOKUP(S$6,$B$7:$H$12,7,FALSE)/($H$12-VLOOKUP($R9,$B$7:$H$12,7,FALSE))</f>
        <v>0.39602044493080485</v>
      </c>
      <c r="T9" s="38">
        <f>VLOOKUP(T$6,$B$7:$H$12,7,FALSE)/($H$12-VLOOKUP($R9,$B$7:$H$12,7,FALSE))</f>
        <v>0.23964074573285468</v>
      </c>
      <c r="U9" s="36">
        <v>0</v>
      </c>
      <c r="V9" s="37">
        <f>VLOOKUP(V$6,$B$7:$H$12,7,FALSE)/($H$12-VLOOKUP($R9,$B$7:$H$12,7,FALSE))</f>
        <v>0.34917859954893038</v>
      </c>
      <c r="W9" s="37">
        <f>VLOOKUP(W$6,$B$7:$H$12,7,FALSE)/($H$12-VLOOKUP($R9,$B$7:$H$12,7,FALSE))</f>
        <v>1.5160209787410086E-2</v>
      </c>
      <c r="X9" s="27"/>
      <c r="Y9" s="21"/>
      <c r="Z9" s="124"/>
      <c r="AA9" s="29" t="str">
        <f t="shared" si="6"/>
        <v>T-Mobile</v>
      </c>
      <c r="AB9" s="37">
        <f t="shared" si="7"/>
        <v>0.31681635594464391</v>
      </c>
      <c r="AC9" s="38">
        <f t="shared" si="8"/>
        <v>0.19171259658628376</v>
      </c>
      <c r="AD9" s="36">
        <v>0</v>
      </c>
      <c r="AE9" s="37">
        <f t="shared" si="8"/>
        <v>0.27934287963914434</v>
      </c>
      <c r="AF9" s="37">
        <f t="shared" si="9"/>
        <v>1.2128167829928069E-2</v>
      </c>
      <c r="AG9" s="27"/>
      <c r="AH9" s="55"/>
    </row>
    <row r="10" spans="1:34" x14ac:dyDescent="0.35">
      <c r="B10" t="s">
        <v>15</v>
      </c>
      <c r="D10">
        <v>6270</v>
      </c>
      <c r="E10">
        <v>6269</v>
      </c>
      <c r="F10">
        <v>6633</v>
      </c>
      <c r="G10">
        <v>6993</v>
      </c>
      <c r="H10" s="4">
        <f t="shared" si="10"/>
        <v>26165</v>
      </c>
      <c r="J10" s="48" t="str">
        <f t="shared" si="5"/>
        <v>Verizon</v>
      </c>
      <c r="K10" s="5">
        <f>D10/D$12</f>
        <v>0.26593714213004199</v>
      </c>
      <c r="L10" s="5">
        <f t="shared" si="1"/>
        <v>0.27875850415758813</v>
      </c>
      <c r="M10" s="5">
        <f t="shared" si="2"/>
        <v>0.27768242140076194</v>
      </c>
      <c r="N10" s="5">
        <f t="shared" si="3"/>
        <v>0.27397743300423133</v>
      </c>
      <c r="O10" s="10">
        <f t="shared" si="3"/>
        <v>0.27404505797207707</v>
      </c>
      <c r="P10" s="5"/>
      <c r="Q10" s="124"/>
      <c r="R10" s="29" t="s">
        <v>15</v>
      </c>
      <c r="S10" s="37">
        <f>VLOOKUP(S$6,$B$7:$H$12,7,FALSE)/($H$12-VLOOKUP($R10,$B$7:$H$12,7,FALSE))</f>
        <v>0.42813654201292706</v>
      </c>
      <c r="T10" s="37">
        <f>VLOOKUP(T$6,$B$7:$H$12,7,FALSE)/($H$12-VLOOKUP($R10,$B$7:$H$12,7,FALSE))</f>
        <v>0.25907490766389657</v>
      </c>
      <c r="U10" s="37">
        <f>VLOOKUP(U$6,$B$7:$H$12,7,FALSE)/($H$12-VLOOKUP($R10,$B$7:$H$12,7,FALSE))</f>
        <v>0.296398891966759</v>
      </c>
      <c r="V10" s="36">
        <v>0</v>
      </c>
      <c r="W10" s="37">
        <f>VLOOKUP(W$6,$B$7:$H$12,7,FALSE)/($H$12-VLOOKUP($R10,$B$7:$H$12,7,FALSE))</f>
        <v>1.6389658356417359E-2</v>
      </c>
      <c r="X10" s="27"/>
      <c r="Y10" s="21"/>
      <c r="Z10" s="124"/>
      <c r="AA10" s="29" t="str">
        <f t="shared" si="6"/>
        <v>Verizon</v>
      </c>
      <c r="AB10" s="37">
        <f t="shared" si="7"/>
        <v>0.34250923361034169</v>
      </c>
      <c r="AC10" s="37">
        <f t="shared" ref="AC10:AC11" si="11">T10*(1-$D$1)</f>
        <v>0.20725992613111727</v>
      </c>
      <c r="AD10" s="37">
        <f t="shared" ref="AD10:AE11" si="12">U10*(1-$D$1)</f>
        <v>0.2371191135734072</v>
      </c>
      <c r="AE10" s="36">
        <v>0</v>
      </c>
      <c r="AF10" s="37">
        <f t="shared" si="9"/>
        <v>1.3111726685133888E-2</v>
      </c>
      <c r="AG10" s="27"/>
      <c r="AH10" s="55"/>
    </row>
    <row r="11" spans="1:34" x14ac:dyDescent="0.35">
      <c r="B11" s="15" t="s">
        <v>8</v>
      </c>
      <c r="C11" s="15"/>
      <c r="D11" s="15">
        <v>290</v>
      </c>
      <c r="E11" s="15">
        <v>270</v>
      </c>
      <c r="F11" s="15">
        <v>306</v>
      </c>
      <c r="G11" s="15">
        <v>270</v>
      </c>
      <c r="H11" s="15">
        <f t="shared" si="10"/>
        <v>1136</v>
      </c>
      <c r="I11" s="15"/>
      <c r="J11" s="49" t="str">
        <f t="shared" si="5"/>
        <v>US Cellular</v>
      </c>
      <c r="K11" s="5">
        <f>D11/D$12</f>
        <v>1.2300123001230012E-2</v>
      </c>
      <c r="L11" s="5">
        <f t="shared" ref="L11" si="13">E11/E$12</f>
        <v>1.2005869536217706E-2</v>
      </c>
      <c r="M11" s="5">
        <f t="shared" ref="M11" si="14">F11/F$12</f>
        <v>1.2810315234227822E-2</v>
      </c>
      <c r="N11" s="5">
        <f t="shared" ref="N11" si="15">G11/G$12</f>
        <v>1.0578279266572637E-2</v>
      </c>
      <c r="O11" s="10">
        <f t="shared" ref="O11" si="16">H11/H$12</f>
        <v>1.1898153481990427E-2</v>
      </c>
      <c r="P11" s="5"/>
      <c r="Q11" s="124"/>
      <c r="R11" s="29" t="str">
        <f>B11</f>
        <v>US Cellular</v>
      </c>
      <c r="S11" s="37">
        <f>VLOOKUP(S$6,$B$7:$H$12,7,FALSE)/($H$12-VLOOKUP($R11,$B$7:$H$12,7,FALSE))</f>
        <v>0.31455040756404956</v>
      </c>
      <c r="T11" s="37">
        <f>VLOOKUP(T$6,$B$7:$H$12,7,FALSE)/($H$12-VLOOKUP($R11,$B$7:$H$12,7,FALSE))</f>
        <v>0.19034142101525317</v>
      </c>
      <c r="U11" s="37">
        <f>VLOOKUP(U$6,$B$7:$H$12,7,FALSE)/($H$12-VLOOKUP($R11,$B$7:$H$12,7,FALSE))</f>
        <v>0.2177632206569784</v>
      </c>
      <c r="V11" s="37">
        <f>VLOOKUP(V$6,$B$7:$H$12,7,FALSE)/($H$12-VLOOKUP($R11,$B$7:$H$12,7,FALSE))</f>
        <v>0.27734495076371884</v>
      </c>
      <c r="W11" s="36">
        <v>0</v>
      </c>
      <c r="X11" s="27"/>
      <c r="Z11" s="124"/>
      <c r="AA11" s="29" t="str">
        <f t="shared" si="6"/>
        <v>US Cellular</v>
      </c>
      <c r="AB11" s="37">
        <f t="shared" si="7"/>
        <v>0.25164032605123965</v>
      </c>
      <c r="AC11" s="37">
        <f t="shared" si="11"/>
        <v>0.15227313681220256</v>
      </c>
      <c r="AD11" s="37">
        <f t="shared" si="12"/>
        <v>0.17421057652558272</v>
      </c>
      <c r="AE11" s="37">
        <f t="shared" si="12"/>
        <v>0.22187596061097509</v>
      </c>
      <c r="AF11" s="36">
        <v>0</v>
      </c>
      <c r="AG11" s="27"/>
      <c r="AH11" s="55"/>
    </row>
    <row r="12" spans="1:34" ht="15" x14ac:dyDescent="0.25">
      <c r="B12" s="14" t="s">
        <v>10</v>
      </c>
      <c r="C12" s="14"/>
      <c r="D12" s="17">
        <f>SUM(D7:D11)</f>
        <v>23577</v>
      </c>
      <c r="E12" s="17">
        <f t="shared" ref="E12:G12" si="17">SUM(E7:E11)</f>
        <v>22489</v>
      </c>
      <c r="F12" s="17">
        <f t="shared" si="17"/>
        <v>23887</v>
      </c>
      <c r="G12" s="17">
        <f t="shared" si="17"/>
        <v>25524</v>
      </c>
      <c r="H12" s="17">
        <f>SUM(H7:H11)</f>
        <v>95477</v>
      </c>
      <c r="I12" s="47"/>
      <c r="J12" s="50" t="str">
        <f t="shared" si="5"/>
        <v>TOTAL</v>
      </c>
      <c r="K12" s="18">
        <f>SUM(K7:K11)</f>
        <v>1</v>
      </c>
      <c r="L12" s="18">
        <f t="shared" ref="L12:O12" si="18">SUM(L7:L11)</f>
        <v>1</v>
      </c>
      <c r="M12" s="18">
        <f t="shared" si="18"/>
        <v>1</v>
      </c>
      <c r="N12" s="18">
        <f t="shared" si="18"/>
        <v>0.99999999999999989</v>
      </c>
      <c r="O12" s="19">
        <f t="shared" si="18"/>
        <v>1</v>
      </c>
      <c r="Q12" s="25"/>
      <c r="R12" s="26"/>
      <c r="S12" s="26"/>
      <c r="T12" s="26"/>
      <c r="U12" s="26"/>
      <c r="V12" s="26"/>
      <c r="W12" s="26"/>
      <c r="X12" s="27"/>
      <c r="Z12" s="25"/>
      <c r="AA12" s="26"/>
      <c r="AB12" s="26"/>
      <c r="AC12" s="26"/>
      <c r="AD12" s="26"/>
      <c r="AE12" s="26"/>
      <c r="AF12" s="26"/>
      <c r="AG12" s="27"/>
    </row>
    <row r="13" spans="1:34" ht="10.5" customHeight="1" x14ac:dyDescent="0.25">
      <c r="B13" s="16"/>
      <c r="C13" s="16"/>
      <c r="D13" s="16"/>
      <c r="E13" s="16"/>
      <c r="F13" s="16"/>
      <c r="G13" s="16"/>
      <c r="H13" s="16"/>
      <c r="I13" s="16"/>
      <c r="J13" s="48"/>
      <c r="Q13" s="25"/>
      <c r="R13" s="26"/>
      <c r="S13" s="26"/>
      <c r="T13" s="26"/>
      <c r="U13" s="26"/>
      <c r="V13" s="26"/>
      <c r="W13" s="26"/>
      <c r="X13" s="27"/>
      <c r="Z13" s="25"/>
      <c r="AA13" s="26"/>
      <c r="AB13" s="26"/>
      <c r="AC13" s="26"/>
      <c r="AD13" s="26"/>
      <c r="AE13" s="26"/>
      <c r="AF13" s="26"/>
      <c r="AG13" s="27"/>
    </row>
    <row r="14" spans="1:34" ht="45" customHeight="1" x14ac:dyDescent="0.25">
      <c r="B14" s="121" t="s">
        <v>41</v>
      </c>
      <c r="C14" s="121"/>
      <c r="D14" s="121"/>
      <c r="E14" s="121"/>
      <c r="F14" s="121"/>
      <c r="G14" s="121"/>
      <c r="H14" s="121"/>
      <c r="I14" s="46"/>
      <c r="J14" s="48"/>
      <c r="Q14" s="25"/>
      <c r="R14" s="26"/>
      <c r="S14" s="26"/>
      <c r="T14" s="26"/>
      <c r="U14" s="26"/>
      <c r="V14" s="26"/>
      <c r="W14" s="26"/>
      <c r="X14" s="27"/>
      <c r="Z14" s="25"/>
      <c r="AA14" s="26"/>
      <c r="AB14" s="26"/>
      <c r="AC14" s="26"/>
      <c r="AD14" s="26"/>
      <c r="AE14" s="26"/>
      <c r="AF14" s="26"/>
      <c r="AG14" s="27"/>
    </row>
    <row r="15" spans="1:34" ht="15" x14ac:dyDescent="0.25">
      <c r="J15" s="48"/>
      <c r="Q15" s="25"/>
      <c r="R15" s="26"/>
      <c r="S15" s="26"/>
      <c r="T15" s="26"/>
      <c r="U15" s="26"/>
      <c r="V15" s="26"/>
      <c r="W15" s="26"/>
      <c r="X15" s="27"/>
      <c r="Z15" s="25"/>
      <c r="AA15" s="26"/>
      <c r="AB15" s="26"/>
      <c r="AC15" s="26"/>
      <c r="AD15" s="26"/>
      <c r="AE15" s="26"/>
      <c r="AF15" s="26"/>
      <c r="AG15" s="27"/>
    </row>
    <row r="16" spans="1:34" ht="15" x14ac:dyDescent="0.25">
      <c r="J16" s="48"/>
      <c r="Q16" s="25"/>
      <c r="R16" s="26"/>
      <c r="S16" s="26"/>
      <c r="T16" s="26"/>
      <c r="U16" s="26"/>
      <c r="V16" s="26"/>
      <c r="W16" s="26"/>
      <c r="X16" s="27"/>
      <c r="Z16" s="25"/>
      <c r="AA16" s="26"/>
      <c r="AB16" s="26"/>
      <c r="AC16" s="26"/>
      <c r="AD16" s="26"/>
      <c r="AE16" s="26"/>
      <c r="AF16" s="26"/>
      <c r="AG16" s="27"/>
    </row>
    <row r="17" spans="2:33" ht="15" x14ac:dyDescent="0.25">
      <c r="J17" s="48"/>
      <c r="Q17" s="25"/>
      <c r="R17" s="26"/>
      <c r="S17" s="26"/>
      <c r="T17" s="26"/>
      <c r="U17" s="26"/>
      <c r="V17" s="26"/>
      <c r="W17" s="26"/>
      <c r="X17" s="27"/>
      <c r="Z17" s="25"/>
      <c r="AA17" s="26"/>
      <c r="AB17" s="26"/>
      <c r="AC17" s="26"/>
      <c r="AD17" s="26"/>
      <c r="AE17" s="26"/>
      <c r="AF17" s="26"/>
      <c r="AG17" s="27"/>
    </row>
    <row r="18" spans="2:33" ht="15" x14ac:dyDescent="0.25">
      <c r="J18" s="48"/>
      <c r="Q18" s="25"/>
      <c r="R18" s="26"/>
      <c r="S18" s="26"/>
      <c r="T18" s="26"/>
      <c r="U18" s="26"/>
      <c r="V18" s="26"/>
      <c r="W18" s="26"/>
      <c r="X18" s="27"/>
      <c r="Z18" s="25"/>
      <c r="AA18" s="26"/>
      <c r="AB18" s="26"/>
      <c r="AC18" s="26"/>
      <c r="AD18" s="26"/>
      <c r="AE18" s="26"/>
      <c r="AF18" s="26"/>
      <c r="AG18" s="27"/>
    </row>
    <row r="19" spans="2:33" ht="15" x14ac:dyDescent="0.25">
      <c r="J19" s="48"/>
      <c r="Q19" s="25"/>
      <c r="R19" s="51" t="s">
        <v>22</v>
      </c>
      <c r="S19" s="26"/>
      <c r="T19" s="26"/>
      <c r="U19" s="26"/>
      <c r="V19" s="26"/>
      <c r="W19" s="26"/>
      <c r="X19" s="27"/>
      <c r="Z19" s="25"/>
      <c r="AA19" s="51" t="s">
        <v>22</v>
      </c>
      <c r="AB19" s="26"/>
      <c r="AC19" s="26"/>
      <c r="AD19" s="26"/>
      <c r="AE19" s="26"/>
      <c r="AF19" s="26"/>
      <c r="AG19" s="27"/>
    </row>
    <row r="20" spans="2:33" ht="15" x14ac:dyDescent="0.25">
      <c r="B20" s="1" t="s">
        <v>9</v>
      </c>
      <c r="J20" s="48"/>
      <c r="K20" s="8" t="s">
        <v>12</v>
      </c>
      <c r="Q20" s="25"/>
      <c r="R20" s="31" t="s">
        <v>26</v>
      </c>
      <c r="S20" s="26"/>
      <c r="T20" s="26"/>
      <c r="U20" s="26"/>
      <c r="V20" s="26"/>
      <c r="W20" s="26"/>
      <c r="X20" s="27"/>
      <c r="Z20" s="25"/>
      <c r="AA20" s="31" t="s">
        <v>21</v>
      </c>
      <c r="AB20" s="26"/>
      <c r="AC20" s="26"/>
      <c r="AD20" s="26"/>
      <c r="AE20" s="26"/>
      <c r="AF20" s="26"/>
      <c r="AG20" s="27"/>
    </row>
    <row r="21" spans="2:33" ht="15" x14ac:dyDescent="0.25">
      <c r="J21" s="48"/>
      <c r="Q21" s="25"/>
      <c r="R21" s="26"/>
      <c r="S21" s="123" t="s">
        <v>14</v>
      </c>
      <c r="T21" s="123"/>
      <c r="U21" s="123"/>
      <c r="V21" s="123"/>
      <c r="W21" s="26"/>
      <c r="X21" s="27"/>
      <c r="Z21" s="25"/>
      <c r="AA21" s="26"/>
      <c r="AB21" s="123" t="s">
        <v>14</v>
      </c>
      <c r="AC21" s="123"/>
      <c r="AD21" s="123"/>
      <c r="AE21" s="123"/>
      <c r="AF21" s="26"/>
      <c r="AG21" s="27"/>
    </row>
    <row r="22" spans="2:33" ht="15" x14ac:dyDescent="0.25">
      <c r="D22">
        <v>2013</v>
      </c>
      <c r="E22">
        <f>D22+1</f>
        <v>2014</v>
      </c>
      <c r="F22">
        <f t="shared" ref="F22:G22" si="19">E22+1</f>
        <v>2015</v>
      </c>
      <c r="G22">
        <f t="shared" si="19"/>
        <v>2016</v>
      </c>
      <c r="H22" s="9" t="s">
        <v>11</v>
      </c>
      <c r="J22" s="48"/>
      <c r="K22">
        <v>2013</v>
      </c>
      <c r="L22">
        <f>K22+1</f>
        <v>2014</v>
      </c>
      <c r="M22">
        <f t="shared" ref="M22:N22" si="20">L22+1</f>
        <v>2015</v>
      </c>
      <c r="N22">
        <f t="shared" si="20"/>
        <v>2016</v>
      </c>
      <c r="O22" s="9" t="s">
        <v>11</v>
      </c>
      <c r="Q22" s="25"/>
      <c r="R22" s="26"/>
      <c r="S22" s="32" t="s">
        <v>5</v>
      </c>
      <c r="T22" s="32" t="s">
        <v>6</v>
      </c>
      <c r="U22" s="32" t="s">
        <v>7</v>
      </c>
      <c r="V22" s="32" t="s">
        <v>15</v>
      </c>
      <c r="W22" s="32"/>
      <c r="X22" s="27"/>
      <c r="Y22" s="20"/>
      <c r="Z22" s="25"/>
      <c r="AA22" s="26"/>
      <c r="AB22" s="28" t="str">
        <f>S22</f>
        <v>AT&amp;T</v>
      </c>
      <c r="AC22" s="28" t="str">
        <f t="shared" ref="AC22:AE22" si="21">T22</f>
        <v>Sprint</v>
      </c>
      <c r="AD22" s="28" t="str">
        <f t="shared" si="21"/>
        <v>T-Mobile</v>
      </c>
      <c r="AE22" s="28" t="str">
        <f t="shared" si="21"/>
        <v>Verizon</v>
      </c>
      <c r="AF22" s="32" t="s">
        <v>27</v>
      </c>
      <c r="AG22" s="27"/>
    </row>
    <row r="23" spans="2:33" x14ac:dyDescent="0.35">
      <c r="B23" t="s">
        <v>5</v>
      </c>
      <c r="D23" s="3">
        <v>10861</v>
      </c>
      <c r="E23" s="4">
        <v>12517</v>
      </c>
      <c r="F23" s="4">
        <v>11692</v>
      </c>
      <c r="G23" s="4">
        <v>11046</v>
      </c>
      <c r="H23" s="12">
        <v>10986</v>
      </c>
      <c r="J23" s="48" t="str">
        <f t="shared" ref="J23:J27" si="22">B23</f>
        <v>AT&amp;T</v>
      </c>
      <c r="K23" s="5">
        <f>D23/D$27</f>
        <v>0.28298593017196455</v>
      </c>
      <c r="L23" s="5">
        <f t="shared" ref="L23:L26" si="23">E23/E$27</f>
        <v>0.26638149354104151</v>
      </c>
      <c r="M23" s="5">
        <f t="shared" ref="M23:M26" si="24">F23/F$27</f>
        <v>0.26079586009992861</v>
      </c>
      <c r="N23" s="5">
        <f t="shared" ref="N23:N26" si="25">G23/G$27</f>
        <v>0.25989365206343229</v>
      </c>
      <c r="O23" s="10">
        <f t="shared" ref="O23:O26" si="26">H23/H$27</f>
        <v>0.26141582391433671</v>
      </c>
      <c r="Q23" s="124" t="s">
        <v>13</v>
      </c>
      <c r="R23" s="26" t="s">
        <v>5</v>
      </c>
      <c r="S23" s="36">
        <v>0</v>
      </c>
      <c r="T23" s="37">
        <f>VLOOKUP(T$22,$B$23:$H$27,7,FALSE)/($H$27-VLOOKUP($R23,$B$23:$H$27,7,FALSE))</f>
        <v>0.2289055704114179</v>
      </c>
      <c r="U23" s="37">
        <f>VLOOKUP(U$22,$B$23:$H$27,7,FALSE)/($H$27-VLOOKUP($R23,$B$23:$H$27,7,FALSE))</f>
        <v>0.27871387609136894</v>
      </c>
      <c r="V23" s="37">
        <f t="shared" ref="V23" si="27">VLOOKUP(V$22,$B$23:$H$27,7,FALSE)/($H$27-VLOOKUP($R23,$B$23:$H$27,7,FALSE))</f>
        <v>0.49238055349721316</v>
      </c>
      <c r="W23" s="30"/>
      <c r="X23" s="27"/>
      <c r="Y23" s="21"/>
      <c r="Z23" s="124" t="s">
        <v>13</v>
      </c>
      <c r="AA23" s="29" t="str">
        <f>R23</f>
        <v>AT&amp;T</v>
      </c>
      <c r="AB23" s="36">
        <v>0</v>
      </c>
      <c r="AC23" s="37">
        <f>T23*(1-$D$1)</f>
        <v>0.18312445632913432</v>
      </c>
      <c r="AD23" s="37">
        <f t="shared" ref="AD23:AE25" si="28">U23*(1-$D$1)</f>
        <v>0.22297110087309516</v>
      </c>
      <c r="AE23" s="37">
        <f t="shared" si="28"/>
        <v>0.39390444279777054</v>
      </c>
      <c r="AF23" s="30">
        <f>1-SUM(AB23:AE23)</f>
        <v>0.19999999999999996</v>
      </c>
      <c r="AG23" s="27"/>
    </row>
    <row r="24" spans="2:33" x14ac:dyDescent="0.35">
      <c r="B24" t="s">
        <v>6</v>
      </c>
      <c r="D24" s="3">
        <v>6136</v>
      </c>
      <c r="E24" s="4">
        <v>7073</v>
      </c>
      <c r="F24" s="4">
        <v>7324</v>
      </c>
      <c r="G24" s="4">
        <v>6840</v>
      </c>
      <c r="H24" s="12">
        <v>7105</v>
      </c>
      <c r="J24" s="48" t="str">
        <f t="shared" si="22"/>
        <v>Sprint</v>
      </c>
      <c r="K24" s="5">
        <f t="shared" ref="K24:K26" si="29">D24/D$27</f>
        <v>0.15987493486190724</v>
      </c>
      <c r="L24" s="5">
        <f t="shared" si="23"/>
        <v>0.15052459086169104</v>
      </c>
      <c r="M24" s="5">
        <f t="shared" si="24"/>
        <v>0.16336545324768023</v>
      </c>
      <c r="N24" s="5">
        <f t="shared" si="25"/>
        <v>0.16093360312455884</v>
      </c>
      <c r="O24" s="10">
        <f t="shared" si="26"/>
        <v>0.16906603212373586</v>
      </c>
      <c r="Q24" s="124"/>
      <c r="R24" s="26" t="s">
        <v>6</v>
      </c>
      <c r="S24" s="37">
        <f>VLOOKUP(S$22,$B$23:$H$27,7,FALSE)/($H$27-VLOOKUP($R24,$B$23:$H$27,7,FALSE))</f>
        <v>0.31460481099656357</v>
      </c>
      <c r="T24" s="36">
        <v>0</v>
      </c>
      <c r="U24" s="38">
        <f>VLOOKUP(U$22,$B$23:$H$27,7,FALSE)/($H$27-VLOOKUP($R24,$B$23:$H$27,7,FALSE))</f>
        <v>0.247737686139748</v>
      </c>
      <c r="V24" s="37">
        <f>VLOOKUP(V$22,$B$23:$H$27,7,FALSE)/($H$27-VLOOKUP($R24,$B$23:$H$27,7,FALSE))</f>
        <v>0.43765750286368843</v>
      </c>
      <c r="W24" s="30"/>
      <c r="X24" s="27"/>
      <c r="Y24" s="21"/>
      <c r="Z24" s="124"/>
      <c r="AA24" s="29" t="str">
        <f t="shared" ref="AA24:AA26" si="30">R24</f>
        <v>Sprint</v>
      </c>
      <c r="AB24" s="37">
        <f t="shared" ref="AB24:AB25" si="31">S24*(1-$D$1)</f>
        <v>0.25168384879725086</v>
      </c>
      <c r="AC24" s="36">
        <v>0</v>
      </c>
      <c r="AD24" s="38">
        <f>U24*(1-$D$1)</f>
        <v>0.19819014891179842</v>
      </c>
      <c r="AE24" s="37">
        <f t="shared" si="28"/>
        <v>0.35012600229095076</v>
      </c>
      <c r="AF24" s="30">
        <f t="shared" ref="AF24:AF26" si="32">1-SUM(AB24:AE24)</f>
        <v>0.19999999999999996</v>
      </c>
      <c r="AG24" s="27"/>
    </row>
    <row r="25" spans="2:33" x14ac:dyDescent="0.35">
      <c r="B25" t="s">
        <v>7</v>
      </c>
      <c r="D25" s="3">
        <v>6317</v>
      </c>
      <c r="E25" s="4">
        <v>9601</v>
      </c>
      <c r="F25" s="4">
        <v>9401</v>
      </c>
      <c r="G25" s="4">
        <v>9269</v>
      </c>
      <c r="H25" s="12">
        <v>8651</v>
      </c>
      <c r="J25" s="48" t="str">
        <f t="shared" si="22"/>
        <v>T-Mobile</v>
      </c>
      <c r="K25" s="5">
        <f t="shared" si="29"/>
        <v>0.16459093277748826</v>
      </c>
      <c r="L25" s="5">
        <f t="shared" si="23"/>
        <v>0.20432441635276341</v>
      </c>
      <c r="M25" s="5">
        <f t="shared" si="24"/>
        <v>0.20969396859386152</v>
      </c>
      <c r="N25" s="5">
        <f t="shared" si="25"/>
        <v>0.21808385487741752</v>
      </c>
      <c r="O25" s="10">
        <f t="shared" si="26"/>
        <v>0.20585365853658535</v>
      </c>
      <c r="Q25" s="124"/>
      <c r="R25" s="26" t="s">
        <v>7</v>
      </c>
      <c r="S25" s="37">
        <f>VLOOKUP(S$22,$B$23:$H$27,7,FALSE)/($H$27-VLOOKUP($R25,$B$23:$H$27,7,FALSE))</f>
        <v>0.32917840234913404</v>
      </c>
      <c r="T25" s="38">
        <f>VLOOKUP(T$22,$B$23:$H$27,7,FALSE)/($H$27-VLOOKUP($R25,$B$23:$H$27,7,FALSE))</f>
        <v>0.21289027386588363</v>
      </c>
      <c r="U25" s="36">
        <v>0</v>
      </c>
      <c r="V25" s="37">
        <f>VLOOKUP(V$22,$B$23:$H$27,7,FALSE)/($H$27-VLOOKUP($R25,$B$23:$H$27,7,FALSE))</f>
        <v>0.4579313237849823</v>
      </c>
      <c r="W25" s="30"/>
      <c r="X25" s="27"/>
      <c r="Y25" s="21"/>
      <c r="Z25" s="124"/>
      <c r="AA25" s="29" t="str">
        <f t="shared" si="30"/>
        <v>T-Mobile</v>
      </c>
      <c r="AB25" s="37">
        <f t="shared" si="31"/>
        <v>0.26334272187930724</v>
      </c>
      <c r="AC25" s="38">
        <f>T25*(1-$D$1)</f>
        <v>0.17031221909270691</v>
      </c>
      <c r="AD25" s="36">
        <v>0</v>
      </c>
      <c r="AE25" s="37">
        <f t="shared" si="28"/>
        <v>0.36634505902798586</v>
      </c>
      <c r="AF25" s="30">
        <f t="shared" si="32"/>
        <v>0.19999999999999996</v>
      </c>
      <c r="AG25" s="27"/>
    </row>
    <row r="26" spans="2:33" x14ac:dyDescent="0.35">
      <c r="B26" t="s">
        <v>15</v>
      </c>
      <c r="D26" s="3">
        <v>15066</v>
      </c>
      <c r="E26" s="4">
        <v>17798</v>
      </c>
      <c r="F26" s="4">
        <v>16415</v>
      </c>
      <c r="G26" s="4">
        <v>15347</v>
      </c>
      <c r="H26" s="12">
        <v>15283</v>
      </c>
      <c r="J26" s="49" t="str">
        <f t="shared" si="22"/>
        <v>Verizon</v>
      </c>
      <c r="K26" s="5">
        <f t="shared" si="29"/>
        <v>0.39254820218863989</v>
      </c>
      <c r="L26" s="5">
        <f t="shared" si="23"/>
        <v>0.37876949924450404</v>
      </c>
      <c r="M26" s="5">
        <f t="shared" si="24"/>
        <v>0.36614471805852961</v>
      </c>
      <c r="N26" s="5">
        <f t="shared" si="25"/>
        <v>0.36108888993459132</v>
      </c>
      <c r="O26" s="10">
        <f t="shared" si="26"/>
        <v>0.36366448542534208</v>
      </c>
      <c r="Q26" s="124"/>
      <c r="R26" s="26" t="s">
        <v>15</v>
      </c>
      <c r="S26" s="37">
        <f>VLOOKUP(S$22,$B$23:$H$27,7,FALSE)/($H$27-VLOOKUP($R26,$B$23:$H$27,7,FALSE))</f>
        <v>0.41081444918106347</v>
      </c>
      <c r="T26" s="37">
        <f>VLOOKUP(T$22,$B$23:$H$27,7,FALSE)/($H$27-VLOOKUP($R26,$B$23:$H$27,7,FALSE))</f>
        <v>0.26568693441029095</v>
      </c>
      <c r="U26" s="37">
        <f>VLOOKUP(U$22,$B$23:$H$27,7,FALSE)/($H$27-VLOOKUP($R26,$B$23:$H$27,7,FALSE))</f>
        <v>0.32349861640864558</v>
      </c>
      <c r="V26" s="36">
        <v>0</v>
      </c>
      <c r="W26" s="30"/>
      <c r="X26" s="27"/>
      <c r="Y26" s="21"/>
      <c r="Z26" s="124"/>
      <c r="AA26" s="29" t="str">
        <f t="shared" si="30"/>
        <v>Verizon</v>
      </c>
      <c r="AB26" s="37">
        <f t="shared" ref="AB26:AD26" si="33">S26*(1-$D$1)</f>
        <v>0.3286515593448508</v>
      </c>
      <c r="AC26" s="37">
        <f t="shared" si="33"/>
        <v>0.21254954752823277</v>
      </c>
      <c r="AD26" s="37">
        <f t="shared" si="33"/>
        <v>0.25879889312691645</v>
      </c>
      <c r="AE26" s="36">
        <v>0</v>
      </c>
      <c r="AF26" s="30">
        <f t="shared" si="32"/>
        <v>0.19999999999999996</v>
      </c>
      <c r="AG26" s="27"/>
    </row>
    <row r="27" spans="2:33" ht="15" thickBot="1" x14ac:dyDescent="0.4">
      <c r="B27" t="s">
        <v>10</v>
      </c>
      <c r="D27" s="6">
        <f>SUM(D23:D26)</f>
        <v>38380</v>
      </c>
      <c r="E27" s="6">
        <f t="shared" ref="E27:H27" si="34">SUM(E23:E26)</f>
        <v>46989</v>
      </c>
      <c r="F27" s="6">
        <f t="shared" si="34"/>
        <v>44832</v>
      </c>
      <c r="G27" s="6">
        <f t="shared" si="34"/>
        <v>42502</v>
      </c>
      <c r="H27" s="13">
        <f t="shared" si="34"/>
        <v>42025</v>
      </c>
      <c r="J27" s="50" t="str">
        <f t="shared" si="22"/>
        <v>TOTAL</v>
      </c>
      <c r="K27" s="7">
        <f>SUM(K23:K26)</f>
        <v>1</v>
      </c>
      <c r="L27" s="7">
        <f t="shared" ref="L27:O27" si="35">SUM(L23:L26)</f>
        <v>1</v>
      </c>
      <c r="M27" s="7">
        <f t="shared" si="35"/>
        <v>1</v>
      </c>
      <c r="N27" s="7">
        <f t="shared" si="35"/>
        <v>1</v>
      </c>
      <c r="O27" s="11">
        <f t="shared" si="35"/>
        <v>1</v>
      </c>
      <c r="Q27" s="125"/>
      <c r="R27" s="33"/>
      <c r="S27" s="34"/>
      <c r="T27" s="34"/>
      <c r="U27" s="34"/>
      <c r="V27" s="34"/>
      <c r="W27" s="34"/>
      <c r="X27" s="35"/>
      <c r="Z27" s="125"/>
      <c r="AA27" s="33"/>
      <c r="AB27" s="34"/>
      <c r="AC27" s="34"/>
      <c r="AD27" s="34"/>
      <c r="AE27" s="34"/>
      <c r="AF27" s="34"/>
      <c r="AG27" s="35"/>
    </row>
    <row r="28" spans="2:33" ht="5.25" customHeight="1" thickTop="1" x14ac:dyDescent="0.25">
      <c r="D28" s="2"/>
      <c r="E28" s="2"/>
      <c r="F28" s="2"/>
      <c r="G28" s="2"/>
      <c r="H28" s="2"/>
    </row>
    <row r="29" spans="2:33" ht="47.25" customHeight="1" x14ac:dyDescent="0.25">
      <c r="B29" s="126" t="s">
        <v>40</v>
      </c>
      <c r="C29" s="126"/>
      <c r="D29" s="126"/>
      <c r="E29" s="126"/>
      <c r="F29" s="126"/>
      <c r="G29" s="126"/>
      <c r="H29" s="126"/>
      <c r="R29" s="126" t="s">
        <v>40</v>
      </c>
      <c r="S29" s="126"/>
      <c r="T29" s="126"/>
      <c r="U29" s="126"/>
      <c r="V29" s="126"/>
      <c r="W29" s="126"/>
      <c r="X29" s="126"/>
      <c r="AA29" s="126" t="s">
        <v>40</v>
      </c>
      <c r="AB29" s="126"/>
      <c r="AC29" s="126"/>
      <c r="AD29" s="126"/>
      <c r="AE29" s="126"/>
      <c r="AF29" s="126"/>
      <c r="AG29" s="126"/>
    </row>
    <row r="30" spans="2:33" ht="6" customHeight="1" x14ac:dyDescent="0.25"/>
    <row r="31" spans="2:33" ht="15" x14ac:dyDescent="0.25">
      <c r="R31" s="58"/>
      <c r="S31" s="58"/>
      <c r="T31" s="58"/>
      <c r="U31" s="58"/>
      <c r="V31" s="58"/>
      <c r="W31" s="58"/>
      <c r="X31" s="58"/>
      <c r="Y31" s="58"/>
      <c r="Z31" s="58"/>
      <c r="AA31" s="58"/>
      <c r="AB31" s="58"/>
      <c r="AC31" s="58"/>
      <c r="AD31" s="58"/>
    </row>
  </sheetData>
  <mergeCells count="12">
    <mergeCell ref="B14:H14"/>
    <mergeCell ref="B29:H29"/>
    <mergeCell ref="Q23:Q27"/>
    <mergeCell ref="S21:V21"/>
    <mergeCell ref="S5:V5"/>
    <mergeCell ref="Q7:Q11"/>
    <mergeCell ref="R29:X29"/>
    <mergeCell ref="AB5:AE5"/>
    <mergeCell ref="Z7:Z11"/>
    <mergeCell ref="AB21:AE21"/>
    <mergeCell ref="Z23:Z27"/>
    <mergeCell ref="AA29:AG29"/>
  </mergeCells>
  <printOptions horizontalCentered="1"/>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Table 18</vt:lpstr>
      <vt:lpstr>Table 19</vt:lpstr>
      <vt:lpstr>Intermediate&gt;</vt:lpstr>
      <vt:lpstr>Prepaid (sim Shares)</vt:lpstr>
      <vt:lpstr>UBS Gross Adds 2016</vt:lpstr>
      <vt:lpstr>'Table 18'!Print_Area</vt:lpstr>
      <vt:lpstr>'Table 19'!Print_Area</vt:lpstr>
      <vt:lpstr>'UBS Gross Adds 2016'!Print_Area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2018-09-21T20:29:25Z</dcterms:created>
  <dcterms:modified xsi:type="dcterms:W3CDTF">2018-09-26T15:12:32Z</dcterms:modified>
</cp:coreProperties>
</file>