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y\Desktop\"/>
    </mc:Choice>
  </mc:AlternateContent>
  <xr:revisionPtr revIDLastSave="0" documentId="8_{B98831CA-6421-4FA2-8E51-E73C69709A36}" xr6:coauthVersionLast="31" xr6:coauthVersionMax="31" xr10:uidLastSave="{00000000-0000-0000-0000-000000000000}"/>
  <bookViews>
    <workbookView xWindow="0" yWindow="0" windowWidth="25125" windowHeight="10050" xr2:uid="{00000000-000D-0000-FFFF-FFFF00000000}"/>
  </bookViews>
  <sheets>
    <sheet name="CAT2 CAP Correction" sheetId="1" r:id="rId1"/>
    <sheet name="CAT2 Final correction" sheetId="2" r:id="rId2"/>
    <sheet name="USAC CAT2 budget" sheetId="3" r:id="rId3"/>
    <sheet name="CAT2 budget rev w-yr19 shared" sheetId="4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4" l="1"/>
  <c r="D82" i="4"/>
  <c r="B82" i="4"/>
  <c r="C81" i="4"/>
  <c r="G81" i="4" s="1"/>
  <c r="C80" i="4"/>
  <c r="G80" i="4" s="1"/>
  <c r="C79" i="4"/>
  <c r="G79" i="4" s="1"/>
  <c r="C78" i="4"/>
  <c r="G78" i="4" s="1"/>
  <c r="C77" i="4"/>
  <c r="G77" i="4" s="1"/>
  <c r="C76" i="4"/>
  <c r="G76" i="4" s="1"/>
  <c r="C75" i="4"/>
  <c r="G75" i="4" s="1"/>
  <c r="C74" i="4"/>
  <c r="G74" i="4" s="1"/>
  <c r="C73" i="4"/>
  <c r="G73" i="4" s="1"/>
  <c r="C72" i="4"/>
  <c r="G72" i="4" s="1"/>
  <c r="G71" i="4"/>
  <c r="C71" i="4"/>
  <c r="C70" i="4"/>
  <c r="G70" i="4" s="1"/>
  <c r="C69" i="4"/>
  <c r="G69" i="4" s="1"/>
  <c r="C68" i="4"/>
  <c r="G68" i="4" s="1"/>
  <c r="C67" i="4"/>
  <c r="G67" i="4" s="1"/>
  <c r="C66" i="4"/>
  <c r="G66" i="4" s="1"/>
  <c r="C65" i="4"/>
  <c r="G65" i="4" s="1"/>
  <c r="C64" i="4"/>
  <c r="G64" i="4" s="1"/>
  <c r="G63" i="4"/>
  <c r="C63" i="4"/>
  <c r="C62" i="4"/>
  <c r="G62" i="4" s="1"/>
  <c r="C61" i="4"/>
  <c r="G61" i="4" s="1"/>
  <c r="C60" i="4"/>
  <c r="G60" i="4" s="1"/>
  <c r="C59" i="4"/>
  <c r="G59" i="4" s="1"/>
  <c r="C58" i="4"/>
  <c r="G58" i="4" s="1"/>
  <c r="C57" i="4"/>
  <c r="G57" i="4" s="1"/>
  <c r="C56" i="4"/>
  <c r="G56" i="4" s="1"/>
  <c r="C55" i="4"/>
  <c r="G55" i="4" s="1"/>
  <c r="C54" i="4"/>
  <c r="G54" i="4" s="1"/>
  <c r="C53" i="4"/>
  <c r="G53" i="4" s="1"/>
  <c r="C52" i="4"/>
  <c r="G52" i="4" s="1"/>
  <c r="C51" i="4"/>
  <c r="G51" i="4" s="1"/>
  <c r="C50" i="4"/>
  <c r="G50" i="4" s="1"/>
  <c r="C49" i="4"/>
  <c r="G49" i="4" s="1"/>
  <c r="C48" i="4"/>
  <c r="G48" i="4" s="1"/>
  <c r="C47" i="4"/>
  <c r="G47" i="4" s="1"/>
  <c r="C46" i="4"/>
  <c r="G46" i="4" s="1"/>
  <c r="C45" i="4"/>
  <c r="G45" i="4" s="1"/>
  <c r="C44" i="4"/>
  <c r="G44" i="4" s="1"/>
  <c r="C43" i="4"/>
  <c r="G43" i="4" s="1"/>
  <c r="C42" i="4"/>
  <c r="G42" i="4" s="1"/>
  <c r="C41" i="4"/>
  <c r="G41" i="4" s="1"/>
  <c r="C40" i="4"/>
  <c r="G40" i="4" s="1"/>
  <c r="G39" i="4"/>
  <c r="C39" i="4"/>
  <c r="C38" i="4"/>
  <c r="G38" i="4" s="1"/>
  <c r="C37" i="4"/>
  <c r="G37" i="4" s="1"/>
  <c r="C36" i="4"/>
  <c r="G36" i="4" s="1"/>
  <c r="C35" i="4"/>
  <c r="G35" i="4" s="1"/>
  <c r="C34" i="4"/>
  <c r="G34" i="4" s="1"/>
  <c r="C33" i="4"/>
  <c r="G33" i="4" s="1"/>
  <c r="C32" i="4"/>
  <c r="G32" i="4" s="1"/>
  <c r="G31" i="4"/>
  <c r="C31" i="4"/>
  <c r="C30" i="4"/>
  <c r="G30" i="4" s="1"/>
  <c r="C29" i="4"/>
  <c r="G29" i="4" s="1"/>
  <c r="C28" i="4"/>
  <c r="G28" i="4" s="1"/>
  <c r="C27" i="4"/>
  <c r="G27" i="4" s="1"/>
  <c r="C26" i="4"/>
  <c r="G26" i="4" s="1"/>
  <c r="C25" i="4"/>
  <c r="G25" i="4" s="1"/>
  <c r="C24" i="4"/>
  <c r="G24" i="4" s="1"/>
  <c r="C23" i="4"/>
  <c r="G23" i="4" s="1"/>
  <c r="C22" i="4"/>
  <c r="G22" i="4" s="1"/>
  <c r="C21" i="4"/>
  <c r="G21" i="4" s="1"/>
  <c r="C20" i="4"/>
  <c r="G20" i="4" s="1"/>
  <c r="C19" i="4"/>
  <c r="G19" i="4" s="1"/>
  <c r="C18" i="4"/>
  <c r="G18" i="4" s="1"/>
  <c r="C17" i="4"/>
  <c r="G17" i="4" s="1"/>
  <c r="C16" i="4"/>
  <c r="G16" i="4" s="1"/>
  <c r="C15" i="4"/>
  <c r="G15" i="4" s="1"/>
  <c r="C14" i="4"/>
  <c r="G14" i="4" s="1"/>
  <c r="C13" i="4"/>
  <c r="G13" i="4" s="1"/>
  <c r="C12" i="4"/>
  <c r="G12" i="4" s="1"/>
  <c r="C11" i="4"/>
  <c r="G11" i="4" s="1"/>
  <c r="C10" i="4"/>
  <c r="G10" i="4" s="1"/>
  <c r="C9" i="4"/>
  <c r="G9" i="4" s="1"/>
  <c r="C8" i="4"/>
  <c r="G8" i="4" s="1"/>
  <c r="G7" i="4"/>
  <c r="C7" i="4"/>
  <c r="C6" i="4"/>
  <c r="G6" i="4" s="1"/>
  <c r="F4" i="4"/>
  <c r="G82" i="4" l="1"/>
  <c r="J309" i="2" l="1"/>
  <c r="J485" i="2"/>
  <c r="G482" i="2"/>
  <c r="G481" i="2"/>
  <c r="G480" i="2"/>
  <c r="G479" i="2"/>
  <c r="G478" i="2"/>
  <c r="G477" i="2"/>
  <c r="G476" i="2"/>
  <c r="G475" i="2"/>
  <c r="G484" i="2" s="1"/>
  <c r="J484" i="2" s="1"/>
  <c r="G474" i="2"/>
  <c r="G473" i="2"/>
  <c r="G472" i="2"/>
  <c r="J463" i="2"/>
  <c r="G460" i="2"/>
  <c r="G459" i="2"/>
  <c r="G458" i="2"/>
  <c r="G457" i="2"/>
  <c r="G456" i="2"/>
  <c r="G455" i="2"/>
  <c r="G454" i="2"/>
  <c r="G453" i="2"/>
  <c r="G452" i="2"/>
  <c r="G451" i="2"/>
  <c r="G450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40" i="2" s="1"/>
  <c r="G423" i="2"/>
  <c r="G422" i="2"/>
  <c r="J413" i="2"/>
  <c r="G410" i="2"/>
  <c r="G409" i="2"/>
  <c r="G408" i="2"/>
  <c r="G407" i="2"/>
  <c r="G406" i="2"/>
  <c r="G405" i="2"/>
  <c r="G404" i="2"/>
  <c r="G403" i="2"/>
  <c r="G402" i="2"/>
  <c r="G401" i="2"/>
  <c r="G400" i="2"/>
  <c r="J391" i="2"/>
  <c r="G388" i="2"/>
  <c r="G387" i="2"/>
  <c r="G386" i="2"/>
  <c r="G385" i="2"/>
  <c r="G384" i="2"/>
  <c r="G383" i="2"/>
  <c r="G382" i="2"/>
  <c r="G381" i="2"/>
  <c r="G380" i="2"/>
  <c r="G379" i="2"/>
  <c r="G378" i="2"/>
  <c r="G366" i="2"/>
  <c r="G365" i="2"/>
  <c r="G364" i="2"/>
  <c r="G363" i="2"/>
  <c r="G362" i="2"/>
  <c r="G361" i="2"/>
  <c r="G360" i="2"/>
  <c r="G359" i="2"/>
  <c r="G358" i="2"/>
  <c r="J349" i="2"/>
  <c r="G346" i="2"/>
  <c r="G345" i="2"/>
  <c r="G344" i="2"/>
  <c r="G343" i="2"/>
  <c r="G342" i="2"/>
  <c r="G341" i="2"/>
  <c r="G340" i="2"/>
  <c r="G339" i="2"/>
  <c r="G338" i="2"/>
  <c r="J329" i="2"/>
  <c r="G326" i="2"/>
  <c r="G325" i="2"/>
  <c r="G324" i="2"/>
  <c r="G323" i="2"/>
  <c r="G322" i="2"/>
  <c r="G321" i="2"/>
  <c r="G320" i="2"/>
  <c r="G319" i="2"/>
  <c r="G318" i="2"/>
  <c r="G328" i="2" s="1"/>
  <c r="J328" i="2" s="1"/>
  <c r="G306" i="2"/>
  <c r="G305" i="2"/>
  <c r="G304" i="2"/>
  <c r="G303" i="2"/>
  <c r="G302" i="2"/>
  <c r="G301" i="2"/>
  <c r="G300" i="2"/>
  <c r="G299" i="2"/>
  <c r="G298" i="2"/>
  <c r="G297" i="2"/>
  <c r="G296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J258" i="2"/>
  <c r="G255" i="2"/>
  <c r="G254" i="2"/>
  <c r="G253" i="2"/>
  <c r="G252" i="2"/>
  <c r="G251" i="2"/>
  <c r="G250" i="2"/>
  <c r="G249" i="2"/>
  <c r="G257" i="2" s="1"/>
  <c r="J257" i="2" s="1"/>
  <c r="G248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36" i="2" s="1"/>
  <c r="J214" i="2"/>
  <c r="G211" i="2"/>
  <c r="G210" i="2"/>
  <c r="G209" i="2"/>
  <c r="G208" i="2"/>
  <c r="G207" i="2"/>
  <c r="G206" i="2"/>
  <c r="G205" i="2"/>
  <c r="G204" i="2"/>
  <c r="G203" i="2"/>
  <c r="G202" i="2"/>
  <c r="J192" i="2"/>
  <c r="G189" i="2"/>
  <c r="G188" i="2"/>
  <c r="G187" i="2"/>
  <c r="G186" i="2"/>
  <c r="G185" i="2"/>
  <c r="G184" i="2"/>
  <c r="G183" i="2"/>
  <c r="G182" i="2"/>
  <c r="G181" i="2"/>
  <c r="G180" i="2"/>
  <c r="G191" i="2" s="1"/>
  <c r="J191" i="2" s="1"/>
  <c r="J170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J119" i="2"/>
  <c r="G116" i="2"/>
  <c r="G115" i="2"/>
  <c r="G114" i="2"/>
  <c r="G112" i="2"/>
  <c r="G111" i="2"/>
  <c r="G110" i="2"/>
  <c r="G109" i="2"/>
  <c r="G108" i="2"/>
  <c r="G107" i="2"/>
  <c r="G106" i="2"/>
  <c r="G105" i="2"/>
  <c r="G92" i="2"/>
  <c r="G91" i="2"/>
  <c r="G90" i="2"/>
  <c r="G88" i="2"/>
  <c r="G87" i="2"/>
  <c r="G86" i="2"/>
  <c r="G85" i="2"/>
  <c r="G84" i="2"/>
  <c r="G83" i="2"/>
  <c r="G82" i="2"/>
  <c r="G81" i="2"/>
  <c r="J72" i="2"/>
  <c r="G69" i="2"/>
  <c r="G68" i="2"/>
  <c r="G67" i="2"/>
  <c r="G65" i="2"/>
  <c r="G64" i="2"/>
  <c r="G70" i="2" s="1"/>
  <c r="J70" i="2" s="1"/>
  <c r="G63" i="2"/>
  <c r="G62" i="2"/>
  <c r="J52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25" i="2"/>
  <c r="G24" i="2"/>
  <c r="G23" i="2"/>
  <c r="G22" i="2"/>
  <c r="G21" i="2"/>
  <c r="G20" i="2"/>
  <c r="J26" i="2" s="1"/>
  <c r="J29" i="2" s="1"/>
  <c r="J31" i="2" s="1"/>
  <c r="G19" i="2"/>
  <c r="G18" i="2"/>
  <c r="G17" i="2"/>
  <c r="G16" i="2"/>
  <c r="G15" i="2"/>
  <c r="G14" i="2"/>
  <c r="G13" i="2"/>
  <c r="G12" i="2"/>
  <c r="G11" i="2"/>
  <c r="G27" i="2" s="1"/>
  <c r="G10" i="2"/>
  <c r="G9" i="2"/>
  <c r="G169" i="2" l="1"/>
  <c r="J169" i="2" s="1"/>
  <c r="G347" i="2"/>
  <c r="G411" i="2"/>
  <c r="G462" i="2"/>
  <c r="J462" i="2" s="1"/>
  <c r="G256" i="2"/>
  <c r="J256" i="2" s="1"/>
  <c r="J259" i="2" s="1"/>
  <c r="J260" i="2" s="1"/>
  <c r="G390" i="2"/>
  <c r="J390" i="2" s="1"/>
  <c r="G367" i="2"/>
  <c r="G483" i="2"/>
  <c r="J483" i="2" s="1"/>
  <c r="J486" i="2" s="1"/>
  <c r="G212" i="2"/>
  <c r="G308" i="2"/>
  <c r="J308" i="2" s="1"/>
  <c r="G368" i="2"/>
  <c r="G371" i="2" s="1"/>
  <c r="G373" i="2" s="1"/>
  <c r="G374" i="2" s="1"/>
  <c r="J73" i="2"/>
  <c r="G168" i="2"/>
  <c r="J168" i="2" s="1"/>
  <c r="J171" i="2" s="1"/>
  <c r="J310" i="2"/>
  <c r="J311" i="2" s="1"/>
  <c r="G145" i="2"/>
  <c r="J144" i="2"/>
  <c r="G237" i="2"/>
  <c r="G284" i="2"/>
  <c r="J284" i="2" s="1"/>
  <c r="G71" i="2"/>
  <c r="J71" i="2" s="1"/>
  <c r="G285" i="2"/>
  <c r="G389" i="2"/>
  <c r="G393" i="2" s="1"/>
  <c r="G395" i="2" s="1"/>
  <c r="G439" i="2"/>
  <c r="G443" i="2" s="1"/>
  <c r="G445" i="2" s="1"/>
  <c r="J439" i="2"/>
  <c r="J440" i="2" s="1"/>
  <c r="J441" i="2" s="1"/>
  <c r="J442" i="2" s="1"/>
  <c r="J443" i="2"/>
  <c r="G288" i="2"/>
  <c r="G290" i="2" s="1"/>
  <c r="G50" i="2"/>
  <c r="J50" i="2" s="1"/>
  <c r="G51" i="2"/>
  <c r="J51" i="2" s="1"/>
  <c r="J212" i="2"/>
  <c r="G487" i="2"/>
  <c r="G489" i="2" s="1"/>
  <c r="J347" i="2"/>
  <c r="J350" i="2" s="1"/>
  <c r="J351" i="2" s="1"/>
  <c r="G351" i="2"/>
  <c r="J411" i="2"/>
  <c r="G93" i="2"/>
  <c r="G94" i="2"/>
  <c r="G240" i="2"/>
  <c r="G242" i="2" s="1"/>
  <c r="G243" i="2" s="1"/>
  <c r="G118" i="2"/>
  <c r="J118" i="2" s="1"/>
  <c r="G117" i="2"/>
  <c r="J117" i="2" s="1"/>
  <c r="G26" i="2"/>
  <c r="G327" i="2"/>
  <c r="G461" i="2"/>
  <c r="G213" i="2"/>
  <c r="J213" i="2" s="1"/>
  <c r="G348" i="2"/>
  <c r="J348" i="2" s="1"/>
  <c r="G412" i="2"/>
  <c r="J412" i="2" s="1"/>
  <c r="G144" i="2"/>
  <c r="G307" i="2"/>
  <c r="J307" i="2" s="1"/>
  <c r="G190" i="2"/>
  <c r="J389" i="2" l="1"/>
  <c r="J392" i="2" s="1"/>
  <c r="G172" i="2"/>
  <c r="G174" i="2" s="1"/>
  <c r="G175" i="2" s="1"/>
  <c r="J414" i="2"/>
  <c r="J53" i="2"/>
  <c r="G260" i="2"/>
  <c r="G262" i="2" s="1"/>
  <c r="G74" i="2"/>
  <c r="G76" i="2" s="1"/>
  <c r="J215" i="2"/>
  <c r="J312" i="2"/>
  <c r="G30" i="2"/>
  <c r="G32" i="2" s="1"/>
  <c r="G148" i="2"/>
  <c r="G150" i="2" s="1"/>
  <c r="G97" i="2"/>
  <c r="G99" i="2" s="1"/>
  <c r="J487" i="2"/>
  <c r="J488" i="2"/>
  <c r="G54" i="2"/>
  <c r="G56" i="2" s="1"/>
  <c r="G57" i="2" s="1"/>
  <c r="J74" i="2"/>
  <c r="J75" i="2" s="1"/>
  <c r="G415" i="2"/>
  <c r="G417" i="2" s="1"/>
  <c r="J285" i="2"/>
  <c r="J287" i="2" s="1"/>
  <c r="J172" i="2"/>
  <c r="J173" i="2" s="1"/>
  <c r="G194" i="2"/>
  <c r="G196" i="2"/>
  <c r="J190" i="2"/>
  <c r="J193" i="2" s="1"/>
  <c r="G465" i="2"/>
  <c r="G467" i="2" s="1"/>
  <c r="J461" i="2"/>
  <c r="J464" i="2" s="1"/>
  <c r="G311" i="2"/>
  <c r="G313" i="2"/>
  <c r="G314" i="2" s="1"/>
  <c r="J393" i="2"/>
  <c r="J394" i="2" s="1"/>
  <c r="J145" i="2"/>
  <c r="J147" i="2" s="1"/>
  <c r="G331" i="2"/>
  <c r="G333" i="2" s="1"/>
  <c r="J327" i="2"/>
  <c r="J330" i="2" s="1"/>
  <c r="G121" i="2"/>
  <c r="J120" i="2"/>
  <c r="G123" i="2"/>
  <c r="G353" i="2"/>
  <c r="G216" i="2"/>
  <c r="G218" i="2" s="1"/>
  <c r="J288" i="2" l="1"/>
  <c r="J289" i="2" s="1"/>
  <c r="J148" i="2"/>
  <c r="J149" i="2" s="1"/>
  <c r="J331" i="2"/>
  <c r="J332" i="2" s="1"/>
  <c r="J121" i="2"/>
  <c r="J122" i="2" s="1"/>
  <c r="J216" i="2"/>
  <c r="J217" i="2" s="1"/>
  <c r="J194" i="2"/>
  <c r="J195" i="2" s="1"/>
  <c r="J352" i="2"/>
  <c r="J465" i="2"/>
  <c r="J466" i="2" s="1"/>
  <c r="J415" i="2"/>
  <c r="J416" i="2" s="1"/>
  <c r="J54" i="2"/>
  <c r="J55" i="2" s="1"/>
  <c r="J485" i="1" l="1"/>
  <c r="G482" i="1"/>
  <c r="G481" i="1"/>
  <c r="G480" i="1"/>
  <c r="G479" i="1"/>
  <c r="G478" i="1"/>
  <c r="G477" i="1"/>
  <c r="G476" i="1"/>
  <c r="G475" i="1"/>
  <c r="G474" i="1"/>
  <c r="G473" i="1"/>
  <c r="G472" i="1"/>
  <c r="J463" i="1"/>
  <c r="G460" i="1"/>
  <c r="G459" i="1"/>
  <c r="G458" i="1"/>
  <c r="G457" i="1"/>
  <c r="G456" i="1"/>
  <c r="G455" i="1"/>
  <c r="G454" i="1"/>
  <c r="G453" i="1"/>
  <c r="G452" i="1"/>
  <c r="G451" i="1"/>
  <c r="G450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J413" i="1"/>
  <c r="G410" i="1"/>
  <c r="G409" i="1"/>
  <c r="G408" i="1"/>
  <c r="G407" i="1"/>
  <c r="G406" i="1"/>
  <c r="G405" i="1"/>
  <c r="G404" i="1"/>
  <c r="G403" i="1"/>
  <c r="G402" i="1"/>
  <c r="G401" i="1"/>
  <c r="G400" i="1"/>
  <c r="J391" i="1"/>
  <c r="G388" i="1"/>
  <c r="G387" i="1"/>
  <c r="G386" i="1"/>
  <c r="G385" i="1"/>
  <c r="G384" i="1"/>
  <c r="G383" i="1"/>
  <c r="G382" i="1"/>
  <c r="G381" i="1"/>
  <c r="G380" i="1"/>
  <c r="G379" i="1"/>
  <c r="G378" i="1"/>
  <c r="G366" i="1"/>
  <c r="G365" i="1"/>
  <c r="G364" i="1"/>
  <c r="G363" i="1"/>
  <c r="G362" i="1"/>
  <c r="G361" i="1"/>
  <c r="G360" i="1"/>
  <c r="G359" i="1"/>
  <c r="G358" i="1"/>
  <c r="J349" i="1"/>
  <c r="G346" i="1"/>
  <c r="G345" i="1"/>
  <c r="G344" i="1"/>
  <c r="G343" i="1"/>
  <c r="G342" i="1"/>
  <c r="G341" i="1"/>
  <c r="G340" i="1"/>
  <c r="G339" i="1"/>
  <c r="G338" i="1"/>
  <c r="J329" i="1"/>
  <c r="G326" i="1"/>
  <c r="G325" i="1"/>
  <c r="G324" i="1"/>
  <c r="G323" i="1"/>
  <c r="G322" i="1"/>
  <c r="G321" i="1"/>
  <c r="G320" i="1"/>
  <c r="G319" i="1"/>
  <c r="G318" i="1"/>
  <c r="G306" i="1"/>
  <c r="G305" i="1"/>
  <c r="G304" i="1"/>
  <c r="G303" i="1"/>
  <c r="G302" i="1"/>
  <c r="G301" i="1"/>
  <c r="G300" i="1"/>
  <c r="G299" i="1"/>
  <c r="G298" i="1"/>
  <c r="G297" i="1"/>
  <c r="G296" i="1"/>
  <c r="J288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J258" i="1"/>
  <c r="G255" i="1"/>
  <c r="G254" i="1"/>
  <c r="G253" i="1"/>
  <c r="G252" i="1"/>
  <c r="G251" i="1"/>
  <c r="G250" i="1"/>
  <c r="G249" i="1"/>
  <c r="G248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J214" i="1"/>
  <c r="G211" i="1"/>
  <c r="G210" i="1"/>
  <c r="G209" i="1"/>
  <c r="G208" i="1"/>
  <c r="G207" i="1"/>
  <c r="G206" i="1"/>
  <c r="G205" i="1"/>
  <c r="G204" i="1"/>
  <c r="G203" i="1"/>
  <c r="G202" i="1"/>
  <c r="J192" i="1"/>
  <c r="G189" i="1"/>
  <c r="G188" i="1"/>
  <c r="G187" i="1"/>
  <c r="G186" i="1"/>
  <c r="G185" i="1"/>
  <c r="G184" i="1"/>
  <c r="G183" i="1"/>
  <c r="G182" i="1"/>
  <c r="G181" i="1"/>
  <c r="G180" i="1"/>
  <c r="J170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J119" i="1"/>
  <c r="G116" i="1"/>
  <c r="G115" i="1"/>
  <c r="G114" i="1"/>
  <c r="G112" i="1"/>
  <c r="G111" i="1"/>
  <c r="G110" i="1"/>
  <c r="G109" i="1"/>
  <c r="G108" i="1"/>
  <c r="G107" i="1"/>
  <c r="G106" i="1"/>
  <c r="G105" i="1"/>
  <c r="G92" i="1"/>
  <c r="G91" i="1"/>
  <c r="G90" i="1"/>
  <c r="G88" i="1"/>
  <c r="G87" i="1"/>
  <c r="G86" i="1"/>
  <c r="G85" i="1"/>
  <c r="G84" i="1"/>
  <c r="G83" i="1"/>
  <c r="G82" i="1"/>
  <c r="G81" i="1"/>
  <c r="J72" i="1"/>
  <c r="G69" i="1"/>
  <c r="G68" i="1"/>
  <c r="G67" i="1"/>
  <c r="G65" i="1"/>
  <c r="G64" i="1"/>
  <c r="G63" i="1"/>
  <c r="G62" i="1"/>
  <c r="J52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25" i="1"/>
  <c r="G24" i="1"/>
  <c r="G23" i="1"/>
  <c r="G22" i="1"/>
  <c r="G21" i="1"/>
  <c r="G20" i="1"/>
  <c r="J26" i="1" s="1"/>
  <c r="G19" i="1"/>
  <c r="G18" i="1"/>
  <c r="G17" i="1"/>
  <c r="G16" i="1"/>
  <c r="G15" i="1"/>
  <c r="G14" i="1"/>
  <c r="G13" i="1"/>
  <c r="G12" i="1"/>
  <c r="G11" i="1"/>
  <c r="G10" i="1"/>
  <c r="G9" i="1"/>
  <c r="J439" i="1" l="1"/>
  <c r="G462" i="1"/>
  <c r="J462" i="1" s="1"/>
  <c r="G70" i="1"/>
  <c r="G284" i="1"/>
  <c r="G368" i="1"/>
  <c r="G94" i="1"/>
  <c r="G144" i="1"/>
  <c r="G168" i="1"/>
  <c r="J168" i="1" s="1"/>
  <c r="G347" i="1"/>
  <c r="J347" i="1" s="1"/>
  <c r="G71" i="1"/>
  <c r="J71" i="1" s="1"/>
  <c r="G26" i="1"/>
  <c r="G27" i="1"/>
  <c r="G145" i="1"/>
  <c r="G257" i="1"/>
  <c r="J257" i="1" s="1"/>
  <c r="G483" i="1"/>
  <c r="J483" i="1" s="1"/>
  <c r="G51" i="1"/>
  <c r="J51" i="1" s="1"/>
  <c r="G285" i="1"/>
  <c r="G412" i="1"/>
  <c r="J412" i="1" s="1"/>
  <c r="J29" i="1"/>
  <c r="J31" i="1" s="1"/>
  <c r="G117" i="1"/>
  <c r="J117" i="1" s="1"/>
  <c r="G213" i="1"/>
  <c r="J213" i="1" s="1"/>
  <c r="G237" i="1"/>
  <c r="G390" i="1"/>
  <c r="J390" i="1" s="1"/>
  <c r="J440" i="1"/>
  <c r="J443" i="1" s="1"/>
  <c r="G389" i="1"/>
  <c r="J144" i="1"/>
  <c r="J145" i="1" s="1"/>
  <c r="G256" i="1"/>
  <c r="G191" i="1"/>
  <c r="J191" i="1" s="1"/>
  <c r="G440" i="1"/>
  <c r="G461" i="1"/>
  <c r="G465" i="1" s="1"/>
  <c r="G348" i="1"/>
  <c r="J348" i="1" s="1"/>
  <c r="G212" i="1"/>
  <c r="G216" i="1" s="1"/>
  <c r="G308" i="1"/>
  <c r="G328" i="1"/>
  <c r="J328" i="1" s="1"/>
  <c r="J70" i="1"/>
  <c r="J284" i="1"/>
  <c r="G30" i="1"/>
  <c r="G32" i="1" s="1"/>
  <c r="G260" i="1"/>
  <c r="J256" i="1"/>
  <c r="J259" i="1" s="1"/>
  <c r="J461" i="1"/>
  <c r="J464" i="1" s="1"/>
  <c r="G411" i="1"/>
  <c r="G190" i="1"/>
  <c r="G118" i="1"/>
  <c r="J118" i="1" s="1"/>
  <c r="G236" i="1"/>
  <c r="G169" i="1"/>
  <c r="J169" i="1" s="1"/>
  <c r="G484" i="1"/>
  <c r="J484" i="1" s="1"/>
  <c r="G327" i="1"/>
  <c r="G367" i="1"/>
  <c r="G93" i="1"/>
  <c r="G307" i="1"/>
  <c r="G439" i="1"/>
  <c r="G50" i="1"/>
  <c r="G288" i="1" l="1"/>
  <c r="G290" i="1" s="1"/>
  <c r="J73" i="1"/>
  <c r="G74" i="1"/>
  <c r="G76" i="1" s="1"/>
  <c r="G351" i="1"/>
  <c r="G393" i="1"/>
  <c r="G395" i="1" s="1"/>
  <c r="G467" i="1"/>
  <c r="G148" i="1"/>
  <c r="G150" i="1" s="1"/>
  <c r="G262" i="1"/>
  <c r="J147" i="1"/>
  <c r="J148" i="1" s="1"/>
  <c r="J149" i="1" s="1"/>
  <c r="J171" i="1"/>
  <c r="J172" i="1" s="1"/>
  <c r="J173" i="1" s="1"/>
  <c r="J212" i="1"/>
  <c r="J215" i="1" s="1"/>
  <c r="J216" i="1" s="1"/>
  <c r="J217" i="1" s="1"/>
  <c r="G172" i="1"/>
  <c r="G174" i="1" s="1"/>
  <c r="G175" i="1" s="1"/>
  <c r="G218" i="1"/>
  <c r="J350" i="1"/>
  <c r="J351" i="1" s="1"/>
  <c r="J352" i="1" s="1"/>
  <c r="J389" i="1"/>
  <c r="J392" i="1" s="1"/>
  <c r="G353" i="1"/>
  <c r="J190" i="1"/>
  <c r="J193" i="1" s="1"/>
  <c r="G194" i="1"/>
  <c r="G196" i="1" s="1"/>
  <c r="J74" i="1"/>
  <c r="J75" i="1" s="1"/>
  <c r="G415" i="1"/>
  <c r="G417" i="1" s="1"/>
  <c r="J411" i="1"/>
  <c r="J414" i="1" s="1"/>
  <c r="G331" i="1"/>
  <c r="G333" i="1" s="1"/>
  <c r="J327" i="1"/>
  <c r="J330" i="1" s="1"/>
  <c r="G97" i="1"/>
  <c r="G99" i="1" s="1"/>
  <c r="G371" i="1"/>
  <c r="G373" i="1" s="1"/>
  <c r="G374" i="1" s="1"/>
  <c r="G54" i="1"/>
  <c r="G56" i="1" s="1"/>
  <c r="G57" i="1" s="1"/>
  <c r="J50" i="1"/>
  <c r="J53" i="1" s="1"/>
  <c r="J54" i="1" s="1"/>
  <c r="J260" i="1"/>
  <c r="J261" i="1" s="1"/>
  <c r="G487" i="1"/>
  <c r="G489" i="1" s="1"/>
  <c r="G121" i="1"/>
  <c r="G123" i="1" s="1"/>
  <c r="J465" i="1"/>
  <c r="J466" i="1" s="1"/>
  <c r="G240" i="1"/>
  <c r="G242" i="1" s="1"/>
  <c r="G243" i="1" s="1"/>
  <c r="J486" i="1"/>
  <c r="J120" i="1"/>
  <c r="G443" i="1"/>
  <c r="G445" i="1" s="1"/>
  <c r="G311" i="1"/>
  <c r="G313" i="1" s="1"/>
  <c r="G314" i="1" s="1"/>
  <c r="J285" i="1"/>
  <c r="J287" i="1" s="1"/>
  <c r="J289" i="1" s="1"/>
  <c r="J393" i="1" l="1"/>
  <c r="J394" i="1" s="1"/>
  <c r="J55" i="1"/>
  <c r="J121" i="1"/>
  <c r="J122" i="1" s="1"/>
  <c r="J487" i="1"/>
  <c r="J488" i="1" s="1"/>
  <c r="J331" i="1"/>
  <c r="J332" i="1" s="1"/>
  <c r="J194" i="1"/>
  <c r="J195" i="1" s="1"/>
  <c r="J415" i="1"/>
  <c r="J416" i="1" s="1"/>
  <c r="J261" i="2" l="1"/>
</calcChain>
</file>

<file path=xl/sharedStrings.xml><?xml version="1.0" encoding="utf-8"?>
<sst xmlns="http://schemas.openxmlformats.org/spreadsheetml/2006/main" count="3066" uniqueCount="232">
  <si>
    <t>Sacramento City Unified School District</t>
  </si>
  <si>
    <t>Erate Yr 2017  (YR20)</t>
  </si>
  <si>
    <t>BID FORM RFP # 425</t>
  </si>
  <si>
    <t>Network Upgrade</t>
  </si>
  <si>
    <t>FISCAL YEAR 2017-2018</t>
  </si>
  <si>
    <t>Vendor Company Name:</t>
  </si>
  <si>
    <t>Walker Telecomm Inc</t>
  </si>
  <si>
    <t>Vendor SPIN:</t>
  </si>
  <si>
    <t>Erate at 80%</t>
  </si>
  <si>
    <t>Part Number</t>
  </si>
  <si>
    <t>Qty</t>
  </si>
  <si>
    <t>Description</t>
  </si>
  <si>
    <t>Manf.</t>
  </si>
  <si>
    <t>Unit Price</t>
  </si>
  <si>
    <t>Extended Cost</t>
  </si>
  <si>
    <t>Labor</t>
  </si>
  <si>
    <t>Cisco CCIE</t>
  </si>
  <si>
    <t xml:space="preserve">Systems Engineer </t>
  </si>
  <si>
    <t>Other Labor</t>
  </si>
  <si>
    <t>Sub total</t>
  </si>
  <si>
    <t>Taxes</t>
  </si>
  <si>
    <t>Installation</t>
  </si>
  <si>
    <t>10% Contingency</t>
  </si>
  <si>
    <t>Grand Total</t>
  </si>
  <si>
    <t>A. Warren Mcclaskey</t>
  </si>
  <si>
    <t>FRN</t>
  </si>
  <si>
    <t>WS-C4500X-16SFP+</t>
  </si>
  <si>
    <t>Ctalyst 4500X 16 Port 10G Switch</t>
  </si>
  <si>
    <t>cisco</t>
  </si>
  <si>
    <t>C4500X-16P-1P-ES</t>
  </si>
  <si>
    <t>Cisco Catalyst Switch- License</t>
  </si>
  <si>
    <t>C4KX-PWR-750AC-R</t>
  </si>
  <si>
    <t>750W front to back</t>
  </si>
  <si>
    <t>C4948E-BKT-K</t>
  </si>
  <si>
    <t>Support Rail</t>
  </si>
  <si>
    <t>SFP-10G-LRM</t>
  </si>
  <si>
    <t>10GBASE-LRM SFP Module</t>
  </si>
  <si>
    <t>LC2-SM-3M-ENC</t>
  </si>
  <si>
    <t>LC to LC 9/125 Single mode duples yellow 3 metter fiber</t>
  </si>
  <si>
    <t>lynn electronics</t>
  </si>
  <si>
    <t>GLC-T</t>
  </si>
  <si>
    <t>1000Base-T SFP</t>
  </si>
  <si>
    <t>WS-C3650-48FD-S</t>
  </si>
  <si>
    <t>Cisco Catalyst 3650 48 port full POE 2x10G  uplink</t>
  </si>
  <si>
    <t>WS-C3650-24PD-S</t>
  </si>
  <si>
    <t>SFP-H10GB-CU1M=</t>
  </si>
  <si>
    <t>10GBASE -CU SFP+Cable 1 meter</t>
  </si>
  <si>
    <t>LIC-CT8500-1A</t>
  </si>
  <si>
    <t>1 AP Adder license for Cisco 8500 controller</t>
  </si>
  <si>
    <t>AIR-CAP3702I-A-K9</t>
  </si>
  <si>
    <t>WAP 802.11</t>
  </si>
  <si>
    <t>AIR-CAP3702E-A-K9</t>
  </si>
  <si>
    <t>AIR-ANT2566P4W-R=</t>
  </si>
  <si>
    <t xml:space="preserve">Antenna 2.4 GHz </t>
  </si>
  <si>
    <t xml:space="preserve">Put 1 hour at $20 </t>
  </si>
  <si>
    <t>Sub Total</t>
  </si>
  <si>
    <t>Shipping</t>
  </si>
  <si>
    <t>Licenses &amp; Configuration</t>
  </si>
  <si>
    <t>Erate remaining CAP</t>
  </si>
  <si>
    <t>Albert Einstein</t>
  </si>
  <si>
    <t>Put 31 hours at $20.13</t>
  </si>
  <si>
    <t>Put 9 hours at $77.01</t>
  </si>
  <si>
    <t>Lic Config</t>
  </si>
  <si>
    <t>Arthur A. Benjamin Health Professionals</t>
  </si>
  <si>
    <t>Put 17 hours at $19.76</t>
  </si>
  <si>
    <t>C K McClatchy</t>
  </si>
  <si>
    <t>Put 52 hours at $19.85</t>
  </si>
  <si>
    <t>California Middle</t>
  </si>
  <si>
    <t>Put 36 hours at $20</t>
  </si>
  <si>
    <t xml:space="preserve">Charles A Jones </t>
  </si>
  <si>
    <t>Cisco Systems - CCIE</t>
  </si>
  <si>
    <t>Systems Engineer</t>
  </si>
  <si>
    <t>Fern Bacon</t>
  </si>
  <si>
    <t>Put 29 hours at $19.86</t>
  </si>
  <si>
    <t>George Washington Carver</t>
  </si>
  <si>
    <t>Put 23 hours at $19.83</t>
  </si>
  <si>
    <t>Hiram Johnson</t>
  </si>
  <si>
    <t>John F. Kennedy</t>
  </si>
  <si>
    <t>Put 34 hours at $19.76</t>
  </si>
  <si>
    <t xml:space="preserve">John Still </t>
  </si>
  <si>
    <t>Put 28 hours at $19.71</t>
  </si>
  <si>
    <t>New Joseph Bonnheim</t>
  </si>
  <si>
    <t>Put 47 hours at $19.91</t>
  </si>
  <si>
    <t>Rosa Parks</t>
  </si>
  <si>
    <t>Rosemont</t>
  </si>
  <si>
    <t>Put 95 hours at $19.96</t>
  </si>
  <si>
    <t>Sacramento New Technology Charter</t>
  </si>
  <si>
    <t>Put 18 hours at $20</t>
  </si>
  <si>
    <t>School of Engineering and Sciences</t>
  </si>
  <si>
    <t>Put 19 hours at $20.21</t>
  </si>
  <si>
    <t>Sam Brannan</t>
  </si>
  <si>
    <t>Put 26 hours at $20.31</t>
  </si>
  <si>
    <t xml:space="preserve">Sutter </t>
  </si>
  <si>
    <t>Washington Elementary</t>
  </si>
  <si>
    <t>Put 53 hours at $19.92</t>
  </si>
  <si>
    <t>taxes</t>
  </si>
  <si>
    <t>installation</t>
  </si>
  <si>
    <t>West Campus</t>
  </si>
  <si>
    <t>Put 49 hours at $20.08</t>
  </si>
  <si>
    <t>Will C. Wood</t>
  </si>
  <si>
    <t>remove this line item</t>
  </si>
  <si>
    <t>Reduce this line</t>
  </si>
  <si>
    <t>NO CHANGES NEEDED</t>
  </si>
  <si>
    <t>Reduce this line item</t>
  </si>
  <si>
    <t>Entity #</t>
  </si>
  <si>
    <t>USAC CAT2 remaining</t>
  </si>
  <si>
    <t>Subtotal</t>
  </si>
  <si>
    <t>346 students at 153.4695 is $53100.45</t>
  </si>
  <si>
    <t>131 Students at 153.4695 is $20104.50</t>
  </si>
  <si>
    <t>This is the first year requesting CAT2</t>
  </si>
  <si>
    <t>ERATE YR 2017 (YR 20)</t>
  </si>
  <si>
    <t>School Site</t>
  </si>
  <si>
    <t>USAC Entity #</t>
  </si>
  <si>
    <t>Fiscal Year</t>
  </si>
  <si>
    <t>C2 Budget</t>
  </si>
  <si>
    <t>Approved Pre-Discount</t>
  </si>
  <si>
    <t>Remaining Balance</t>
  </si>
  <si>
    <t>FY2015</t>
  </si>
  <si>
    <t>A. M. Winn Elementary</t>
  </si>
  <si>
    <t>FY2016</t>
  </si>
  <si>
    <t>Abraham Lincoln Elementary</t>
  </si>
  <si>
    <t>Albert Einstein Middle</t>
  </si>
  <si>
    <t>Alice Birney Public Waldorf</t>
  </si>
  <si>
    <t>American Legion</t>
  </si>
  <si>
    <t>Arthur A. Benjamin Health Professions High</t>
  </si>
  <si>
    <t>McClaskey Adult Education Center</t>
  </si>
  <si>
    <t>Bowling Green Charter Chacon</t>
  </si>
  <si>
    <t>Bowling Green Charter McCoy</t>
  </si>
  <si>
    <t>Bret Harte Elementary</t>
  </si>
  <si>
    <t>C. K. McClatchy High</t>
  </si>
  <si>
    <t>Caleb Greenwood K-8</t>
  </si>
  <si>
    <t>Camellia Basic Elementary</t>
  </si>
  <si>
    <t>Capital City School</t>
  </si>
  <si>
    <t>Caroline Wenzel Elementary</t>
  </si>
  <si>
    <t>Cesar Chavez Elementary</t>
  </si>
  <si>
    <t>Charles A. Jones (Adult Ed)</t>
  </si>
  <si>
    <t>Crocker Riverside Elementary</t>
  </si>
  <si>
    <t>David Lubin Elementary</t>
  </si>
  <si>
    <t>Earl Warren Elementary</t>
  </si>
  <si>
    <t>Edward Kemble Elementary</t>
  </si>
  <si>
    <t>Elder Creek Elementary</t>
  </si>
  <si>
    <t>Ethel I. Baker Elementary</t>
  </si>
  <si>
    <t>Ethel Phillips Elementary</t>
  </si>
  <si>
    <t>Fern Bacon Middle</t>
  </si>
  <si>
    <t>Fr. Keith B. Kenny Elementary</t>
  </si>
  <si>
    <t>Genevieve F. Didion K-8</t>
  </si>
  <si>
    <t>Golden Empire Elementary</t>
  </si>
  <si>
    <t>H. W. Harkness Elementary</t>
  </si>
  <si>
    <t>Hiram W. Johnson High</t>
  </si>
  <si>
    <t>Hollywood Park Elementary</t>
  </si>
  <si>
    <t>Hubert H. Bancroft Elementary</t>
  </si>
  <si>
    <t>Isador Cohen Elementary</t>
  </si>
  <si>
    <t>James W. Marshall Elementary</t>
  </si>
  <si>
    <t>John Bidwell Elementary</t>
  </si>
  <si>
    <t>John Cabrillo Elementary</t>
  </si>
  <si>
    <t>John D. Sloat Elementary</t>
  </si>
  <si>
    <t>John F. Kennedy High</t>
  </si>
  <si>
    <t>John H. Still K-8</t>
  </si>
  <si>
    <t>John Morse Therapeutic Center</t>
  </si>
  <si>
    <t>Kit Carson Middle</t>
  </si>
  <si>
    <t>Leataata Floyd Elementary</t>
  </si>
  <si>
    <t>Leonardo da Vinci K-8</t>
  </si>
  <si>
    <t>Luther Burbank High</t>
  </si>
  <si>
    <t>Mark Twain Elementary</t>
  </si>
  <si>
    <t>Martin Luther King, Jr. K-8</t>
  </si>
  <si>
    <t>Matsuyama Elementary</t>
  </si>
  <si>
    <t>New Joseph Bennheim</t>
  </si>
  <si>
    <t>New Technology High</t>
  </si>
  <si>
    <t>Nicholas Elementary</t>
  </si>
  <si>
    <t>O. W. Erlewine Elementary</t>
  </si>
  <si>
    <t>Oak Ridge Elementary</t>
  </si>
  <si>
    <t>Pacific Elementary</t>
  </si>
  <si>
    <t>Parkway Elementary</t>
  </si>
  <si>
    <t>Peter Burnett Elementary</t>
  </si>
  <si>
    <t>Phoebe A. Hearst Elementary</t>
  </si>
  <si>
    <t>Pony Express Elementary</t>
  </si>
  <si>
    <t>Rosa Parks Middle</t>
  </si>
  <si>
    <t>Rosemont High</t>
  </si>
  <si>
    <t>Sam Brannan Middle</t>
  </si>
  <si>
    <t>Sequoia Elementary</t>
  </si>
  <si>
    <t>Success Academy</t>
  </si>
  <si>
    <t>Susan B. Anthony Elementary</t>
  </si>
  <si>
    <t>Sutter Middle</t>
  </si>
  <si>
    <t>Sutterville Elementary</t>
  </si>
  <si>
    <t>Tahoe Elementary</t>
  </si>
  <si>
    <t>The Met High School</t>
  </si>
  <si>
    <t>Theodore Judah Elementary</t>
  </si>
  <si>
    <t xml:space="preserve">West Campus </t>
  </si>
  <si>
    <t>Will C. Wood Middle</t>
  </si>
  <si>
    <t>William Land Elementary</t>
  </si>
  <si>
    <t>Woodbine Elementary</t>
  </si>
  <si>
    <t>A Warren McClasky</t>
  </si>
  <si>
    <t>USAC final dollar</t>
  </si>
  <si>
    <t>USAC final dollar from Carla</t>
  </si>
  <si>
    <t>this is the first year for this school site</t>
  </si>
  <si>
    <t>As of 10/20/2017</t>
  </si>
  <si>
    <t>SACRAMENTO CITY UNIFIED SCHOOL DISTRCT</t>
  </si>
  <si>
    <t>Erate YR20 (2017-18)</t>
  </si>
  <si>
    <t>FY 2017 school sites</t>
  </si>
  <si>
    <t>FREE AND REDUCED STUDENT COUNTS</t>
  </si>
  <si>
    <t>Form 500 cancel all individual FRN</t>
  </si>
  <si>
    <t>School Name</t>
  </si>
  <si>
    <t>Students</t>
  </si>
  <si>
    <t>Erate CAP</t>
  </si>
  <si>
    <t>YR18 $ used</t>
  </si>
  <si>
    <t>YR19 $ used</t>
  </si>
  <si>
    <t>Rev Yr19 shared</t>
  </si>
  <si>
    <t>YR20 Remaining</t>
  </si>
  <si>
    <t>A. M. Winn Waldorf-Inspired</t>
  </si>
  <si>
    <t>Alice Birney Waldorf-Inspired</t>
  </si>
  <si>
    <t>American Legion High (Continuation)</t>
  </si>
  <si>
    <t>Caleb Greenwood Elementary</t>
  </si>
  <si>
    <t>Camellia Elementary</t>
  </si>
  <si>
    <t>Capital City Independent Study</t>
  </si>
  <si>
    <t>Cesar Chavez Intermediate</t>
  </si>
  <si>
    <t>Crocker/Riverside Elementary</t>
  </si>
  <si>
    <t>Father Keith B. Kenny</t>
  </si>
  <si>
    <t>Genevieve Didion</t>
  </si>
  <si>
    <t>James Marshall Elementary</t>
  </si>
  <si>
    <t>John H. Still</t>
  </si>
  <si>
    <t>Leonardo Da Vinci</t>
  </si>
  <si>
    <t>Martin Luther King, Jr.</t>
  </si>
  <si>
    <t>Rosa Parks Elementary</t>
  </si>
  <si>
    <t>School of Engineering &amp; Sciences</t>
  </si>
  <si>
    <t>Bowling Green Elementary- McCoy</t>
  </si>
  <si>
    <t>Bowling Green - Chacon</t>
  </si>
  <si>
    <t>George Washington Carver School of Arts and Science</t>
  </si>
  <si>
    <t>New Joseph Bonnheim (NJB) Community Charter</t>
  </si>
  <si>
    <t>The MET</t>
  </si>
  <si>
    <t>A. Warren McClaskey</t>
  </si>
  <si>
    <t>C. A. Jones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</si>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</sst>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105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44" fontId="0" fillId="0" borderId="0" xfId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4" fontId="4" fillId="0" borderId="0" xfId="1" applyFont="1"/>
    <xf numFmtId="0" fontId="2" fillId="0" borderId="1" xfId="0" applyFont="1" applyBorder="1"/>
    <xf numFmtId="44" fontId="2" fillId="0" borderId="1" xfId="1" applyFont="1" applyBorder="1"/>
    <xf numFmtId="0" fontId="0" fillId="0" borderId="1" xfId="0" applyBorder="1"/>
    <xf numFmtId="44" fontId="0" fillId="0" borderId="1" xfId="1" applyFont="1" applyBorder="1"/>
    <xf numFmtId="44" fontId="5" fillId="0" borderId="1" xfId="1" applyFont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4" fontId="0" fillId="0" borderId="0" xfId="1" applyFont="1" applyBorder="1"/>
    <xf numFmtId="0" fontId="0" fillId="0" borderId="0" xfId="0" applyBorder="1"/>
    <xf numFmtId="0" fontId="0" fillId="0" borderId="2" xfId="0" applyBorder="1"/>
    <xf numFmtId="44" fontId="3" fillId="0" borderId="1" xfId="1" applyFont="1" applyBorder="1"/>
    <xf numFmtId="44" fontId="0" fillId="2" borderId="1" xfId="1" applyFont="1" applyFill="1" applyBorder="1"/>
    <xf numFmtId="0" fontId="0" fillId="0" borderId="0" xfId="0" applyFill="1"/>
    <xf numFmtId="44" fontId="0" fillId="3" borderId="1" xfId="1" applyFont="1" applyFill="1" applyBorder="1"/>
    <xf numFmtId="0" fontId="0" fillId="3" borderId="0" xfId="0" applyFill="1"/>
    <xf numFmtId="44" fontId="0" fillId="4" borderId="1" xfId="1" applyFont="1" applyFill="1" applyBorder="1"/>
    <xf numFmtId="44" fontId="0" fillId="3" borderId="0" xfId="1" applyFont="1" applyFill="1"/>
    <xf numFmtId="1" fontId="0" fillId="0" borderId="0" xfId="1" applyNumberFormat="1" applyFont="1" applyFill="1"/>
    <xf numFmtId="0" fontId="3" fillId="0" borderId="1" xfId="0" applyFont="1" applyBorder="1" applyAlignment="1">
      <alignment wrapText="1"/>
    </xf>
    <xf numFmtId="0" fontId="2" fillId="5" borderId="2" xfId="0" applyFont="1" applyFill="1" applyBorder="1"/>
    <xf numFmtId="0" fontId="2" fillId="5" borderId="3" xfId="0" applyFont="1" applyFill="1" applyBorder="1"/>
    <xf numFmtId="0" fontId="2" fillId="5" borderId="3" xfId="0" applyFont="1" applyFill="1" applyBorder="1" applyAlignment="1">
      <alignment wrapText="1"/>
    </xf>
    <xf numFmtId="44" fontId="2" fillId="5" borderId="3" xfId="1" applyFont="1" applyFill="1" applyBorder="1"/>
    <xf numFmtId="44" fontId="2" fillId="5" borderId="4" xfId="1" applyFont="1" applyFill="1" applyBorder="1"/>
    <xf numFmtId="0" fontId="0" fillId="5" borderId="3" xfId="0" applyFill="1" applyBorder="1"/>
    <xf numFmtId="0" fontId="0" fillId="5" borderId="3" xfId="0" applyFill="1" applyBorder="1" applyAlignment="1">
      <alignment wrapText="1"/>
    </xf>
    <xf numFmtId="44" fontId="0" fillId="5" borderId="3" xfId="1" applyFont="1" applyFill="1" applyBorder="1"/>
    <xf numFmtId="44" fontId="0" fillId="5" borderId="4" xfId="1" applyFont="1" applyFill="1" applyBorder="1"/>
    <xf numFmtId="0" fontId="2" fillId="5" borderId="0" xfId="0" applyFont="1" applyFill="1"/>
    <xf numFmtId="44" fontId="0" fillId="0" borderId="0" xfId="1" applyFont="1" applyFill="1"/>
    <xf numFmtId="44" fontId="2" fillId="0" borderId="0" xfId="1" applyFont="1" applyFill="1"/>
    <xf numFmtId="0" fontId="0" fillId="4" borderId="0" xfId="0" applyFill="1"/>
    <xf numFmtId="44" fontId="0" fillId="4" borderId="0" xfId="1" applyFont="1" applyFill="1"/>
    <xf numFmtId="0" fontId="4" fillId="0" borderId="0" xfId="0" applyFont="1" applyAlignment="1">
      <alignment horizontal="left"/>
    </xf>
    <xf numFmtId="44" fontId="2" fillId="0" borderId="0" xfId="1" applyFont="1"/>
    <xf numFmtId="44" fontId="0" fillId="2" borderId="0" xfId="1" applyFont="1" applyFill="1"/>
    <xf numFmtId="44" fontId="0" fillId="5" borderId="0" xfId="1" applyFont="1" applyFill="1"/>
    <xf numFmtId="0" fontId="0" fillId="5" borderId="0" xfId="0" applyFill="1"/>
    <xf numFmtId="44" fontId="0" fillId="0" borderId="0" xfId="0" applyNumberFormat="1"/>
    <xf numFmtId="0" fontId="7" fillId="0" borderId="0" xfId="2" applyFont="1"/>
    <xf numFmtId="0" fontId="1" fillId="0" borderId="0" xfId="0" applyFont="1"/>
    <xf numFmtId="0" fontId="7" fillId="0" borderId="0" xfId="2" applyFont="1" applyAlignment="1">
      <alignment horizontal="left"/>
    </xf>
    <xf numFmtId="0" fontId="8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8" fontId="1" fillId="0" borderId="1" xfId="0" applyNumberFormat="1" applyFont="1" applyBorder="1"/>
    <xf numFmtId="0" fontId="1" fillId="0" borderId="1" xfId="0" applyFont="1" applyFill="1" applyBorder="1" applyAlignment="1">
      <alignment horizontal="left"/>
    </xf>
    <xf numFmtId="8" fontId="1" fillId="0" borderId="1" xfId="0" applyNumberFormat="1" applyFont="1" applyFill="1" applyBorder="1"/>
    <xf numFmtId="0" fontId="1" fillId="0" borderId="0" xfId="0" applyFont="1" applyFill="1"/>
    <xf numFmtId="0" fontId="8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8" fontId="1" fillId="2" borderId="1" xfId="0" applyNumberFormat="1" applyFont="1" applyFill="1" applyBorder="1"/>
    <xf numFmtId="0" fontId="0" fillId="2" borderId="0" xfId="0" applyFont="1" applyFill="1"/>
    <xf numFmtId="0" fontId="1" fillId="2" borderId="0" xfId="0" applyFont="1" applyFill="1"/>
    <xf numFmtId="8" fontId="0" fillId="0" borderId="0" xfId="0" applyNumberFormat="1"/>
    <xf numFmtId="8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0" fontId="0" fillId="2" borderId="0" xfId="0" applyFill="1" applyAlignment="1">
      <alignment horizontal="right"/>
    </xf>
    <xf numFmtId="8" fontId="0" fillId="2" borderId="0" xfId="0" applyNumberFormat="1" applyFill="1"/>
    <xf numFmtId="0" fontId="0" fillId="5" borderId="0" xfId="0" applyFill="1" applyAlignment="1">
      <alignment wrapText="1"/>
    </xf>
    <xf numFmtId="0" fontId="2" fillId="0" borderId="0" xfId="0" applyFont="1" applyFill="1"/>
    <xf numFmtId="44" fontId="9" fillId="0" borderId="0" xfId="1" applyFont="1" applyFill="1" applyBorder="1"/>
    <xf numFmtId="0" fontId="9" fillId="0" borderId="0" xfId="0" applyFont="1" applyFill="1" applyBorder="1"/>
    <xf numFmtId="0" fontId="9" fillId="6" borderId="0" xfId="0" applyFont="1" applyFill="1" applyBorder="1"/>
    <xf numFmtId="0" fontId="1" fillId="6" borderId="0" xfId="0" applyFont="1" applyFill="1"/>
    <xf numFmtId="0" fontId="10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wrapText="1" readingOrder="1"/>
    </xf>
    <xf numFmtId="44" fontId="9" fillId="0" borderId="1" xfId="1" applyFont="1" applyFill="1" applyBorder="1"/>
    <xf numFmtId="0" fontId="9" fillId="0" borderId="1" xfId="0" applyFont="1" applyFill="1" applyBorder="1"/>
    <xf numFmtId="0" fontId="12" fillId="0" borderId="1" xfId="0" applyFont="1" applyBorder="1"/>
    <xf numFmtId="0" fontId="13" fillId="0" borderId="1" xfId="0" applyFont="1" applyBorder="1"/>
    <xf numFmtId="0" fontId="9" fillId="0" borderId="1" xfId="0" applyFont="1" applyFill="1" applyBorder="1" applyAlignment="1">
      <alignment vertical="top" wrapText="1"/>
    </xf>
    <xf numFmtId="0" fontId="0" fillId="2" borderId="1" xfId="0" applyFill="1" applyBorder="1"/>
    <xf numFmtId="44" fontId="1" fillId="0" borderId="1" xfId="1" applyFont="1" applyBorder="1"/>
    <xf numFmtId="44" fontId="1" fillId="0" borderId="1" xfId="0" applyNumberFormat="1" applyFont="1" applyBorder="1"/>
    <xf numFmtId="44" fontId="14" fillId="0" borderId="1" xfId="1" applyFont="1" applyFill="1" applyBorder="1"/>
    <xf numFmtId="0" fontId="9" fillId="6" borderId="1" xfId="0" applyFont="1" applyFill="1" applyBorder="1" applyAlignment="1">
      <alignment vertical="top" wrapText="1"/>
    </xf>
    <xf numFmtId="44" fontId="15" fillId="0" borderId="1" xfId="0" applyNumberFormat="1" applyFont="1" applyBorder="1"/>
    <xf numFmtId="0" fontId="9" fillId="0" borderId="1" xfId="0" applyFont="1" applyFill="1" applyBorder="1" applyAlignment="1">
      <alignment wrapText="1"/>
    </xf>
    <xf numFmtId="44" fontId="8" fillId="0" borderId="1" xfId="0" applyNumberFormat="1" applyFont="1" applyBorder="1"/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vertical="top" wrapText="1"/>
    </xf>
    <xf numFmtId="0" fontId="0" fillId="5" borderId="1" xfId="0" applyFill="1" applyBorder="1"/>
    <xf numFmtId="0" fontId="16" fillId="0" borderId="1" xfId="0" applyFont="1" applyFill="1" applyBorder="1" applyAlignment="1">
      <alignment horizontal="right"/>
    </xf>
    <xf numFmtId="44" fontId="10" fillId="0" borderId="1" xfId="1" applyFont="1" applyFill="1" applyBorder="1"/>
    <xf numFmtId="44" fontId="3" fillId="0" borderId="1" xfId="0" applyNumberFormat="1" applyFont="1" applyBorder="1"/>
    <xf numFmtId="0" fontId="17" fillId="0" borderId="0" xfId="0" applyFont="1" applyFill="1" applyBorder="1"/>
    <xf numFmtId="44" fontId="10" fillId="0" borderId="0" xfId="1" applyFont="1" applyFill="1" applyBorder="1"/>
    <xf numFmtId="44" fontId="14" fillId="0" borderId="0" xfId="1" applyFont="1" applyFill="1" applyBorder="1"/>
    <xf numFmtId="44" fontId="1" fillId="0" borderId="0" xfId="0" applyNumberFormat="1" applyFont="1" applyBorder="1"/>
  </cellXfs>
  <cellStyles count="3">
    <cellStyle name="Currency" xfId="1" builtinId="4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0"/>
  <sheetViews>
    <sheetView tabSelected="1" topLeftCell="A58" workbookViewId="0">
      <selection activeCell="J54" sqref="J54"/>
    </sheetView>
  </sheetViews>
  <sheetFormatPr defaultRowHeight="15" x14ac:dyDescent="0.25"/>
  <cols>
    <col min="1" max="1" width="9.140625" style="2"/>
    <col min="2" max="2" width="19.85546875" customWidth="1"/>
    <col min="3" max="3" width="5.42578125" customWidth="1"/>
    <col min="4" max="4" width="25" style="12" customWidth="1"/>
    <col min="5" max="5" width="9.7109375" customWidth="1"/>
    <col min="6" max="6" width="12.42578125" style="3" customWidth="1"/>
    <col min="7" max="7" width="14.5703125" style="3" customWidth="1"/>
    <col min="8" max="8" width="14.7109375" customWidth="1"/>
    <col min="9" max="9" width="5.28515625" customWidth="1"/>
    <col min="10" max="10" width="14.5703125" style="37" customWidth="1"/>
    <col min="14" max="14" width="12.5703125" style="3" bestFit="1" customWidth="1"/>
  </cols>
  <sheetData>
    <row r="1" spans="1:14" x14ac:dyDescent="0.25">
      <c r="A1" s="41" t="s">
        <v>0</v>
      </c>
      <c r="C1" s="12"/>
      <c r="D1"/>
      <c r="E1" s="6" t="s">
        <v>1</v>
      </c>
      <c r="G1"/>
      <c r="I1" s="37"/>
      <c r="J1"/>
    </row>
    <row r="2" spans="1:14" x14ac:dyDescent="0.25">
      <c r="C2" s="12"/>
      <c r="D2"/>
      <c r="E2" s="3"/>
      <c r="G2"/>
      <c r="I2" s="37"/>
      <c r="J2"/>
    </row>
    <row r="3" spans="1:14" x14ac:dyDescent="0.25">
      <c r="A3" s="5" t="s">
        <v>2</v>
      </c>
      <c r="C3" s="12"/>
      <c r="D3"/>
      <c r="E3" s="3"/>
      <c r="G3"/>
      <c r="I3" s="37"/>
      <c r="J3"/>
    </row>
    <row r="4" spans="1:14" x14ac:dyDescent="0.25">
      <c r="A4" s="5" t="s">
        <v>3</v>
      </c>
      <c r="C4" s="12"/>
      <c r="D4" s="4" t="s">
        <v>5</v>
      </c>
      <c r="E4" s="5" t="s">
        <v>6</v>
      </c>
      <c r="G4"/>
      <c r="I4" s="37"/>
      <c r="J4"/>
    </row>
    <row r="5" spans="1:14" x14ac:dyDescent="0.25">
      <c r="A5" s="5" t="s">
        <v>4</v>
      </c>
      <c r="C5" s="12"/>
      <c r="D5" s="4" t="s">
        <v>7</v>
      </c>
      <c r="E5" s="5">
        <v>143036455</v>
      </c>
      <c r="G5"/>
      <c r="I5" s="37"/>
      <c r="J5"/>
    </row>
    <row r="6" spans="1:14" x14ac:dyDescent="0.25">
      <c r="C6" s="12"/>
      <c r="D6"/>
      <c r="E6" s="3"/>
      <c r="G6"/>
      <c r="I6" s="37"/>
      <c r="J6"/>
    </row>
    <row r="7" spans="1:14" x14ac:dyDescent="0.25">
      <c r="A7" s="5" t="s">
        <v>104</v>
      </c>
      <c r="B7" s="27" t="s">
        <v>24</v>
      </c>
      <c r="C7" s="32"/>
      <c r="D7" s="33"/>
      <c r="E7" s="32"/>
      <c r="F7" s="34"/>
      <c r="G7" s="35"/>
      <c r="N7" s="3" t="s">
        <v>105</v>
      </c>
    </row>
    <row r="8" spans="1:14" s="1" customFormat="1" x14ac:dyDescent="0.25">
      <c r="A8" s="5">
        <v>111738</v>
      </c>
      <c r="B8" s="7" t="s">
        <v>9</v>
      </c>
      <c r="C8" s="7" t="s">
        <v>10</v>
      </c>
      <c r="D8" s="13" t="s">
        <v>11</v>
      </c>
      <c r="E8" s="7" t="s">
        <v>12</v>
      </c>
      <c r="F8" s="8" t="s">
        <v>13</v>
      </c>
      <c r="G8" s="11" t="s">
        <v>14</v>
      </c>
      <c r="I8" s="1" t="s">
        <v>25</v>
      </c>
      <c r="J8" s="25">
        <v>1799039783</v>
      </c>
      <c r="N8" s="42"/>
    </row>
    <row r="9" spans="1:14" ht="30" x14ac:dyDescent="0.25">
      <c r="B9" s="9" t="s">
        <v>26</v>
      </c>
      <c r="C9" s="9">
        <v>1</v>
      </c>
      <c r="D9" s="14" t="s">
        <v>27</v>
      </c>
      <c r="E9" s="9" t="s">
        <v>28</v>
      </c>
      <c r="F9" s="10">
        <v>6860</v>
      </c>
      <c r="G9" s="21">
        <f t="shared" ref="G9:G25" si="0">C9*F9</f>
        <v>6860</v>
      </c>
      <c r="H9" s="22" t="s">
        <v>100</v>
      </c>
      <c r="I9" s="22"/>
    </row>
    <row r="10" spans="1:14" ht="30" x14ac:dyDescent="0.25">
      <c r="B10" s="9" t="s">
        <v>29</v>
      </c>
      <c r="C10" s="9">
        <v>1</v>
      </c>
      <c r="D10" s="14" t="s">
        <v>30</v>
      </c>
      <c r="E10" s="9" t="s">
        <v>28</v>
      </c>
      <c r="F10" s="10">
        <v>1881</v>
      </c>
      <c r="G10" s="21">
        <f t="shared" si="0"/>
        <v>1881</v>
      </c>
      <c r="H10" s="22" t="s">
        <v>100</v>
      </c>
      <c r="I10" s="22"/>
    </row>
    <row r="11" spans="1:14" x14ac:dyDescent="0.25">
      <c r="B11" s="9" t="s">
        <v>31</v>
      </c>
      <c r="C11" s="9">
        <v>1</v>
      </c>
      <c r="D11" s="14" t="s">
        <v>32</v>
      </c>
      <c r="E11" s="9" t="s">
        <v>28</v>
      </c>
      <c r="F11" s="10">
        <v>940</v>
      </c>
      <c r="G11" s="21">
        <f t="shared" si="0"/>
        <v>940</v>
      </c>
      <c r="H11" s="22" t="s">
        <v>100</v>
      </c>
      <c r="I11" s="22"/>
    </row>
    <row r="12" spans="1:14" x14ac:dyDescent="0.25">
      <c r="B12" s="9" t="s">
        <v>33</v>
      </c>
      <c r="C12" s="9">
        <v>1</v>
      </c>
      <c r="D12" s="14" t="s">
        <v>34</v>
      </c>
      <c r="E12" s="9" t="s">
        <v>28</v>
      </c>
      <c r="F12" s="10">
        <v>20</v>
      </c>
      <c r="G12" s="21">
        <f t="shared" si="0"/>
        <v>20</v>
      </c>
      <c r="H12" s="22" t="s">
        <v>100</v>
      </c>
      <c r="I12" s="22"/>
    </row>
    <row r="13" spans="1:14" x14ac:dyDescent="0.25">
      <c r="B13" s="9" t="s">
        <v>35</v>
      </c>
      <c r="C13" s="9">
        <v>10</v>
      </c>
      <c r="D13" s="14" t="s">
        <v>36</v>
      </c>
      <c r="E13" s="9" t="s">
        <v>28</v>
      </c>
      <c r="F13" s="10">
        <v>467.65</v>
      </c>
      <c r="G13" s="21">
        <f t="shared" si="0"/>
        <v>4676.5</v>
      </c>
      <c r="H13" s="22" t="s">
        <v>100</v>
      </c>
      <c r="I13" s="22"/>
    </row>
    <row r="14" spans="1:14" ht="45" x14ac:dyDescent="0.25">
      <c r="B14" s="9" t="s">
        <v>37</v>
      </c>
      <c r="C14" s="9">
        <v>10</v>
      </c>
      <c r="D14" s="14" t="s">
        <v>38</v>
      </c>
      <c r="E14" s="26" t="s">
        <v>39</v>
      </c>
      <c r="F14" s="10">
        <v>12.74</v>
      </c>
      <c r="G14" s="21">
        <f t="shared" si="0"/>
        <v>127.4</v>
      </c>
      <c r="H14" s="22" t="s">
        <v>100</v>
      </c>
      <c r="I14" s="22"/>
    </row>
    <row r="15" spans="1:14" x14ac:dyDescent="0.25">
      <c r="B15" s="9" t="s">
        <v>40</v>
      </c>
      <c r="C15" s="9">
        <v>1</v>
      </c>
      <c r="D15" s="14" t="s">
        <v>41</v>
      </c>
      <c r="E15" s="9" t="s">
        <v>28</v>
      </c>
      <c r="F15" s="10">
        <v>185.65</v>
      </c>
      <c r="G15" s="21">
        <f t="shared" si="0"/>
        <v>185.65</v>
      </c>
      <c r="H15" s="22" t="s">
        <v>100</v>
      </c>
      <c r="I15" s="22"/>
    </row>
    <row r="16" spans="1:14" ht="30" x14ac:dyDescent="0.25">
      <c r="B16" s="9" t="s">
        <v>42</v>
      </c>
      <c r="C16" s="9">
        <v>8</v>
      </c>
      <c r="D16" s="14" t="s">
        <v>43</v>
      </c>
      <c r="E16" s="9" t="s">
        <v>28</v>
      </c>
      <c r="F16" s="10">
        <v>5139.05</v>
      </c>
      <c r="G16" s="21">
        <f t="shared" si="0"/>
        <v>41112.400000000001</v>
      </c>
      <c r="H16" s="22" t="s">
        <v>100</v>
      </c>
      <c r="I16" s="22"/>
    </row>
    <row r="17" spans="2:11" ht="30" x14ac:dyDescent="0.25">
      <c r="B17" s="9" t="s">
        <v>44</v>
      </c>
      <c r="C17" s="9">
        <v>1</v>
      </c>
      <c r="D17" s="14" t="s">
        <v>43</v>
      </c>
      <c r="E17" s="9" t="s">
        <v>28</v>
      </c>
      <c r="F17" s="10">
        <v>2669.6</v>
      </c>
      <c r="G17" s="21">
        <f t="shared" si="0"/>
        <v>2669.6</v>
      </c>
      <c r="H17" s="22" t="s">
        <v>100</v>
      </c>
      <c r="I17" s="22"/>
    </row>
    <row r="18" spans="2:11" ht="30" x14ac:dyDescent="0.25">
      <c r="B18" s="9" t="s">
        <v>45</v>
      </c>
      <c r="C18" s="9">
        <v>5</v>
      </c>
      <c r="D18" s="14" t="s">
        <v>46</v>
      </c>
      <c r="E18" s="9" t="s">
        <v>28</v>
      </c>
      <c r="F18" s="10">
        <v>47</v>
      </c>
      <c r="G18" s="21">
        <f t="shared" si="0"/>
        <v>235</v>
      </c>
      <c r="H18" s="22" t="s">
        <v>100</v>
      </c>
      <c r="I18" s="22"/>
    </row>
    <row r="19" spans="2:11" ht="30" x14ac:dyDescent="0.25">
      <c r="B19" s="9" t="s">
        <v>47</v>
      </c>
      <c r="C19" s="9">
        <v>31</v>
      </c>
      <c r="D19" s="14" t="s">
        <v>48</v>
      </c>
      <c r="E19" s="9" t="s">
        <v>28</v>
      </c>
      <c r="F19" s="10">
        <v>10</v>
      </c>
      <c r="G19" s="21">
        <f t="shared" si="0"/>
        <v>310</v>
      </c>
      <c r="H19" s="22" t="s">
        <v>100</v>
      </c>
      <c r="I19" s="22"/>
    </row>
    <row r="20" spans="2:11" x14ac:dyDescent="0.25">
      <c r="B20" s="9" t="s">
        <v>49</v>
      </c>
      <c r="C20" s="9">
        <v>26</v>
      </c>
      <c r="D20" s="14" t="s">
        <v>50</v>
      </c>
      <c r="E20" s="9" t="s">
        <v>28</v>
      </c>
      <c r="F20" s="10">
        <v>563.19000000000005</v>
      </c>
      <c r="G20" s="19">
        <f t="shared" si="0"/>
        <v>14642.940000000002</v>
      </c>
    </row>
    <row r="21" spans="2:11" x14ac:dyDescent="0.25">
      <c r="B21" s="9" t="s">
        <v>51</v>
      </c>
      <c r="C21" s="9">
        <v>5</v>
      </c>
      <c r="D21" s="14" t="s">
        <v>50</v>
      </c>
      <c r="E21" s="9" t="s">
        <v>28</v>
      </c>
      <c r="F21" s="10">
        <v>603.1</v>
      </c>
      <c r="G21" s="19">
        <f t="shared" si="0"/>
        <v>3015.5</v>
      </c>
    </row>
    <row r="22" spans="2:11" x14ac:dyDescent="0.25">
      <c r="B22" s="9" t="s">
        <v>52</v>
      </c>
      <c r="C22" s="9">
        <v>5</v>
      </c>
      <c r="D22" s="14" t="s">
        <v>53</v>
      </c>
      <c r="E22" s="9" t="s">
        <v>28</v>
      </c>
      <c r="F22" s="10">
        <v>328.53</v>
      </c>
      <c r="G22" s="19">
        <f t="shared" si="0"/>
        <v>1642.6499999999999</v>
      </c>
    </row>
    <row r="23" spans="2:11" x14ac:dyDescent="0.25">
      <c r="B23" s="9" t="s">
        <v>15</v>
      </c>
      <c r="C23" s="9">
        <v>1.31</v>
      </c>
      <c r="D23" s="14" t="s">
        <v>16</v>
      </c>
      <c r="E23" s="9" t="s">
        <v>28</v>
      </c>
      <c r="F23" s="10">
        <v>15.27</v>
      </c>
      <c r="G23" s="21">
        <f t="shared" si="0"/>
        <v>20.003699999999998</v>
      </c>
      <c r="H23" s="22" t="s">
        <v>100</v>
      </c>
      <c r="I23" s="22"/>
    </row>
    <row r="24" spans="2:11" x14ac:dyDescent="0.25">
      <c r="B24" s="9" t="s">
        <v>15</v>
      </c>
      <c r="C24" s="9">
        <v>48</v>
      </c>
      <c r="D24" s="14" t="s">
        <v>17</v>
      </c>
      <c r="E24" s="9" t="s">
        <v>28</v>
      </c>
      <c r="F24" s="10">
        <v>20</v>
      </c>
      <c r="G24" s="21">
        <f t="shared" si="0"/>
        <v>960</v>
      </c>
      <c r="H24" s="22" t="s">
        <v>100</v>
      </c>
      <c r="I24" s="22"/>
    </row>
    <row r="25" spans="2:11" x14ac:dyDescent="0.25">
      <c r="B25" s="9" t="s">
        <v>15</v>
      </c>
      <c r="C25" s="9">
        <v>8.68</v>
      </c>
      <c r="D25" s="14" t="s">
        <v>18</v>
      </c>
      <c r="E25" s="9" t="s">
        <v>28</v>
      </c>
      <c r="F25" s="10">
        <v>79.849999999999994</v>
      </c>
      <c r="G25" s="21">
        <f t="shared" si="0"/>
        <v>693.09799999999996</v>
      </c>
      <c r="H25" s="22" t="s">
        <v>100</v>
      </c>
      <c r="I25" s="22"/>
    </row>
    <row r="26" spans="2:11" x14ac:dyDescent="0.25">
      <c r="F26" s="18" t="s">
        <v>19</v>
      </c>
      <c r="G26" s="10">
        <f>SUM(G9:G25)</f>
        <v>79991.741699999984</v>
      </c>
      <c r="J26" s="37">
        <f>SUM(G20:G22)</f>
        <v>19301.090000000004</v>
      </c>
      <c r="K26" t="s">
        <v>55</v>
      </c>
    </row>
    <row r="27" spans="2:11" x14ac:dyDescent="0.25">
      <c r="F27" s="18" t="s">
        <v>20</v>
      </c>
      <c r="G27" s="23">
        <f>0.0825*SUM(G9,G11:G18,G20:G22)</f>
        <v>6280.5302999999994</v>
      </c>
      <c r="H27" s="39" t="s">
        <v>103</v>
      </c>
      <c r="I27" s="39"/>
      <c r="J27" s="37">
        <v>803.41</v>
      </c>
      <c r="K27" t="s">
        <v>20</v>
      </c>
    </row>
    <row r="28" spans="2:11" x14ac:dyDescent="0.25">
      <c r="F28" s="18" t="s">
        <v>56</v>
      </c>
      <c r="G28" s="10">
        <v>0</v>
      </c>
    </row>
    <row r="29" spans="2:11" x14ac:dyDescent="0.25">
      <c r="F29" s="18" t="s">
        <v>21</v>
      </c>
      <c r="G29" s="21">
        <v>143183.82</v>
      </c>
      <c r="H29" s="22" t="s">
        <v>100</v>
      </c>
      <c r="I29" s="22"/>
      <c r="J29" s="37">
        <f>SUM(J26:J28)</f>
        <v>20104.500000000004</v>
      </c>
      <c r="K29" t="s">
        <v>55</v>
      </c>
    </row>
    <row r="30" spans="2:11" x14ac:dyDescent="0.25">
      <c r="F30" s="18" t="s">
        <v>22</v>
      </c>
      <c r="G30" s="21">
        <f>0.1*SUM(G26:G29)</f>
        <v>22945.609200000003</v>
      </c>
      <c r="H30" s="22" t="s">
        <v>100</v>
      </c>
      <c r="I30" s="22"/>
    </row>
    <row r="31" spans="2:11" x14ac:dyDescent="0.25">
      <c r="F31" s="18" t="s">
        <v>57</v>
      </c>
      <c r="G31" s="21">
        <v>3020.96</v>
      </c>
      <c r="H31" s="22" t="s">
        <v>100</v>
      </c>
      <c r="I31" s="22"/>
      <c r="J31" s="37">
        <f>SUM(J29:J30)</f>
        <v>20104.500000000004</v>
      </c>
      <c r="K31" t="s">
        <v>23</v>
      </c>
    </row>
    <row r="32" spans="2:11" x14ac:dyDescent="0.25">
      <c r="F32" s="18" t="s">
        <v>23</v>
      </c>
      <c r="G32" s="10">
        <f>SUM(G26:G31)</f>
        <v>255422.6612</v>
      </c>
    </row>
    <row r="33" spans="1:14" x14ac:dyDescent="0.25">
      <c r="F33" s="10"/>
      <c r="G33" s="10"/>
      <c r="J33" s="37">
        <v>20104.5</v>
      </c>
      <c r="K33" t="s">
        <v>58</v>
      </c>
    </row>
    <row r="35" spans="1:14" x14ac:dyDescent="0.25">
      <c r="A35" s="5">
        <v>111849</v>
      </c>
      <c r="B35" s="27" t="s">
        <v>59</v>
      </c>
      <c r="C35" s="28"/>
      <c r="D35" s="29"/>
      <c r="E35" s="28"/>
      <c r="F35" s="30"/>
      <c r="G35" s="31"/>
    </row>
    <row r="36" spans="1:14" s="1" customFormat="1" x14ac:dyDescent="0.25">
      <c r="A36" s="5"/>
      <c r="B36" s="7" t="s">
        <v>9</v>
      </c>
      <c r="C36" s="7" t="s">
        <v>10</v>
      </c>
      <c r="D36" s="13" t="s">
        <v>11</v>
      </c>
      <c r="E36" s="7" t="s">
        <v>12</v>
      </c>
      <c r="F36" s="8" t="s">
        <v>13</v>
      </c>
      <c r="G36" s="8" t="s">
        <v>14</v>
      </c>
      <c r="I36" s="1" t="s">
        <v>25</v>
      </c>
      <c r="J36" s="20">
        <v>1799039786</v>
      </c>
      <c r="N36" s="42"/>
    </row>
    <row r="37" spans="1:14" x14ac:dyDescent="0.25">
      <c r="B37" s="9" t="s">
        <v>35</v>
      </c>
      <c r="C37" s="9">
        <v>2</v>
      </c>
      <c r="D37" s="14" t="s">
        <v>36</v>
      </c>
      <c r="E37" s="9" t="s">
        <v>28</v>
      </c>
      <c r="F37" s="10">
        <v>467.65</v>
      </c>
      <c r="G37" s="19">
        <f>C37*F37</f>
        <v>935.3</v>
      </c>
    </row>
    <row r="38" spans="1:14" ht="45" x14ac:dyDescent="0.25">
      <c r="B38" s="9" t="s">
        <v>37</v>
      </c>
      <c r="C38" s="9">
        <v>2</v>
      </c>
      <c r="D38" s="14" t="s">
        <v>38</v>
      </c>
      <c r="E38" s="9" t="s">
        <v>39</v>
      </c>
      <c r="F38" s="10">
        <v>12.74</v>
      </c>
      <c r="G38" s="19">
        <f t="shared" ref="G38:G49" si="1">C38*F38</f>
        <v>25.48</v>
      </c>
    </row>
    <row r="39" spans="1:14" ht="30" x14ac:dyDescent="0.25">
      <c r="B39" s="9" t="s">
        <v>42</v>
      </c>
      <c r="C39" s="9">
        <v>7</v>
      </c>
      <c r="D39" s="14" t="s">
        <v>43</v>
      </c>
      <c r="E39" s="9" t="s">
        <v>28</v>
      </c>
      <c r="F39" s="10">
        <v>5139.05</v>
      </c>
      <c r="G39" s="19">
        <f t="shared" si="1"/>
        <v>35973.35</v>
      </c>
    </row>
    <row r="40" spans="1:14" ht="30" x14ac:dyDescent="0.25">
      <c r="B40" s="9" t="s">
        <v>45</v>
      </c>
      <c r="C40" s="9">
        <v>6</v>
      </c>
      <c r="D40" s="14" t="s">
        <v>46</v>
      </c>
      <c r="E40" s="9" t="s">
        <v>28</v>
      </c>
      <c r="F40" s="10">
        <v>47</v>
      </c>
      <c r="G40" s="19">
        <f t="shared" si="1"/>
        <v>282</v>
      </c>
    </row>
    <row r="41" spans="1:14" x14ac:dyDescent="0.25">
      <c r="B41" s="9"/>
      <c r="C41" s="9"/>
      <c r="D41" s="14"/>
      <c r="E41" s="9"/>
      <c r="F41" s="10"/>
      <c r="G41" s="19">
        <f t="shared" si="1"/>
        <v>0</v>
      </c>
    </row>
    <row r="42" spans="1:14" ht="30" x14ac:dyDescent="0.25">
      <c r="B42" s="9" t="s">
        <v>47</v>
      </c>
      <c r="C42" s="9">
        <v>19</v>
      </c>
      <c r="D42" s="14" t="s">
        <v>48</v>
      </c>
      <c r="E42" s="9" t="s">
        <v>28</v>
      </c>
      <c r="F42" s="10">
        <v>10</v>
      </c>
      <c r="G42" s="19">
        <f t="shared" si="1"/>
        <v>190</v>
      </c>
    </row>
    <row r="43" spans="1:14" x14ac:dyDescent="0.25">
      <c r="B43" s="9" t="s">
        <v>49</v>
      </c>
      <c r="C43" s="9">
        <v>12</v>
      </c>
      <c r="D43" s="14" t="s">
        <v>50</v>
      </c>
      <c r="E43" s="9" t="s">
        <v>28</v>
      </c>
      <c r="F43" s="10">
        <v>563.19000000000005</v>
      </c>
      <c r="G43" s="19">
        <f t="shared" si="1"/>
        <v>6758.2800000000007</v>
      </c>
    </row>
    <row r="44" spans="1:14" x14ac:dyDescent="0.25">
      <c r="B44" s="9" t="s">
        <v>51</v>
      </c>
      <c r="C44" s="9">
        <v>7</v>
      </c>
      <c r="D44" s="14" t="s">
        <v>50</v>
      </c>
      <c r="E44" s="9" t="s">
        <v>28</v>
      </c>
      <c r="F44" s="10">
        <v>603.1</v>
      </c>
      <c r="G44" s="19">
        <f t="shared" si="1"/>
        <v>4221.7</v>
      </c>
    </row>
    <row r="45" spans="1:14" x14ac:dyDescent="0.25">
      <c r="B45" s="9" t="s">
        <v>52</v>
      </c>
      <c r="C45" s="9">
        <v>7</v>
      </c>
      <c r="D45" s="14" t="s">
        <v>53</v>
      </c>
      <c r="E45" s="9" t="s">
        <v>28</v>
      </c>
      <c r="F45" s="10">
        <v>328.53</v>
      </c>
      <c r="G45" s="19">
        <f t="shared" si="1"/>
        <v>2299.71</v>
      </c>
    </row>
    <row r="46" spans="1:14" x14ac:dyDescent="0.25">
      <c r="B46" s="9"/>
      <c r="C46" s="9"/>
      <c r="D46" s="14"/>
      <c r="E46" s="9"/>
      <c r="F46" s="10"/>
      <c r="G46" s="19">
        <f t="shared" si="1"/>
        <v>0</v>
      </c>
    </row>
    <row r="47" spans="1:14" x14ac:dyDescent="0.25">
      <c r="B47" s="9" t="s">
        <v>15</v>
      </c>
      <c r="C47" s="9">
        <v>1.31</v>
      </c>
      <c r="D47" s="14" t="s">
        <v>16</v>
      </c>
      <c r="E47" s="9" t="s">
        <v>28</v>
      </c>
      <c r="F47" s="10">
        <v>15.27</v>
      </c>
      <c r="G47" s="19">
        <f t="shared" si="1"/>
        <v>20.003699999999998</v>
      </c>
      <c r="H47" t="s">
        <v>54</v>
      </c>
    </row>
    <row r="48" spans="1:14" x14ac:dyDescent="0.25">
      <c r="B48" s="9" t="s">
        <v>15</v>
      </c>
      <c r="C48" s="9">
        <v>31.2</v>
      </c>
      <c r="D48" s="14" t="s">
        <v>17</v>
      </c>
      <c r="E48" s="9" t="s">
        <v>28</v>
      </c>
      <c r="F48" s="10">
        <v>20</v>
      </c>
      <c r="G48" s="19">
        <f t="shared" si="1"/>
        <v>624</v>
      </c>
      <c r="H48" t="s">
        <v>60</v>
      </c>
    </row>
    <row r="49" spans="1:14" x14ac:dyDescent="0.25">
      <c r="B49" s="9" t="s">
        <v>15</v>
      </c>
      <c r="C49" s="9">
        <v>8.68</v>
      </c>
      <c r="D49" s="14" t="s">
        <v>18</v>
      </c>
      <c r="E49" s="9" t="s">
        <v>28</v>
      </c>
      <c r="F49" s="10">
        <v>79.849999999999994</v>
      </c>
      <c r="G49" s="19">
        <f t="shared" si="1"/>
        <v>693.09799999999996</v>
      </c>
      <c r="H49" t="s">
        <v>61</v>
      </c>
    </row>
    <row r="50" spans="1:14" x14ac:dyDescent="0.25">
      <c r="F50" s="18" t="s">
        <v>19</v>
      </c>
      <c r="G50" s="19">
        <f>SUM(G37:G49)</f>
        <v>52022.921699999992</v>
      </c>
      <c r="J50" s="37">
        <f>G50</f>
        <v>52022.921699999992</v>
      </c>
      <c r="K50" t="s">
        <v>55</v>
      </c>
    </row>
    <row r="51" spans="1:14" x14ac:dyDescent="0.25">
      <c r="F51" s="18" t="s">
        <v>20</v>
      </c>
      <c r="G51" s="19">
        <f>0.0825*SUM(G37:G40,G43:G45)</f>
        <v>4165.9051499999996</v>
      </c>
      <c r="J51" s="37">
        <f>G51</f>
        <v>4165.9051499999996</v>
      </c>
      <c r="K51" t="s">
        <v>20</v>
      </c>
    </row>
    <row r="52" spans="1:14" x14ac:dyDescent="0.25">
      <c r="F52" s="18" t="s">
        <v>56</v>
      </c>
      <c r="G52" s="10"/>
      <c r="J52" s="37">
        <f>G55</f>
        <v>1881.59</v>
      </c>
      <c r="K52" t="s">
        <v>62</v>
      </c>
    </row>
    <row r="53" spans="1:14" x14ac:dyDescent="0.25">
      <c r="F53" s="18" t="s">
        <v>21</v>
      </c>
      <c r="G53" s="23">
        <v>116370.34</v>
      </c>
      <c r="H53" s="39" t="s">
        <v>101</v>
      </c>
      <c r="I53" s="39"/>
      <c r="J53" s="37">
        <f>SUM(J50:J52)</f>
        <v>58070.416849999987</v>
      </c>
      <c r="K53" t="s">
        <v>55</v>
      </c>
    </row>
    <row r="54" spans="1:14" x14ac:dyDescent="0.25">
      <c r="F54" s="18" t="s">
        <v>22</v>
      </c>
      <c r="G54" s="21">
        <f>0.1*SUM(G50:G53)</f>
        <v>17255.916685</v>
      </c>
      <c r="H54" s="22" t="s">
        <v>100</v>
      </c>
      <c r="I54" s="24"/>
      <c r="J54" s="37">
        <f>J57-J53</f>
        <v>52120.683150000019</v>
      </c>
      <c r="K54" t="s">
        <v>21</v>
      </c>
    </row>
    <row r="55" spans="1:14" x14ac:dyDescent="0.25">
      <c r="F55" s="18" t="s">
        <v>57</v>
      </c>
      <c r="G55" s="19">
        <v>1881.59</v>
      </c>
      <c r="J55" s="37">
        <f>SUM(J53:J54)</f>
        <v>110191.1</v>
      </c>
      <c r="K55" t="s">
        <v>23</v>
      </c>
    </row>
    <row r="56" spans="1:14" x14ac:dyDescent="0.25">
      <c r="F56" s="18" t="s">
        <v>23</v>
      </c>
      <c r="G56" s="10">
        <f>SUM(G50:G55)</f>
        <v>191696.67353499998</v>
      </c>
    </row>
    <row r="57" spans="1:14" x14ac:dyDescent="0.25">
      <c r="F57" s="10" t="s">
        <v>8</v>
      </c>
      <c r="G57" s="10">
        <f>0.8*G56</f>
        <v>153357.33882799998</v>
      </c>
      <c r="J57" s="37">
        <v>110191.1</v>
      </c>
      <c r="K57" t="s">
        <v>58</v>
      </c>
      <c r="N57" s="43">
        <v>112480.65</v>
      </c>
    </row>
    <row r="60" spans="1:14" x14ac:dyDescent="0.25">
      <c r="A60" s="5">
        <v>16030299</v>
      </c>
      <c r="B60" s="27" t="s">
        <v>63</v>
      </c>
      <c r="C60" s="32"/>
      <c r="D60" s="33"/>
      <c r="E60" s="32"/>
      <c r="F60" s="34"/>
      <c r="G60" s="35"/>
    </row>
    <row r="61" spans="1:14" s="1" customFormat="1" x14ac:dyDescent="0.25">
      <c r="A61" s="5"/>
      <c r="B61" s="7" t="s">
        <v>9</v>
      </c>
      <c r="C61" s="7" t="s">
        <v>10</v>
      </c>
      <c r="D61" s="13" t="s">
        <v>11</v>
      </c>
      <c r="E61" s="7" t="s">
        <v>12</v>
      </c>
      <c r="F61" s="8" t="s">
        <v>13</v>
      </c>
      <c r="G61" s="8" t="s">
        <v>14</v>
      </c>
      <c r="H61" s="1" t="s">
        <v>25</v>
      </c>
      <c r="J61" s="38"/>
      <c r="N61" s="42"/>
    </row>
    <row r="62" spans="1:14" ht="30" x14ac:dyDescent="0.25">
      <c r="B62" s="9" t="s">
        <v>47</v>
      </c>
      <c r="C62" s="9">
        <v>14</v>
      </c>
      <c r="D62" s="14" t="s">
        <v>48</v>
      </c>
      <c r="E62" s="9" t="s">
        <v>28</v>
      </c>
      <c r="F62" s="10">
        <v>10</v>
      </c>
      <c r="G62" s="19">
        <f>C62*F62</f>
        <v>140</v>
      </c>
      <c r="H62">
        <v>1799039788</v>
      </c>
    </row>
    <row r="63" spans="1:14" x14ac:dyDescent="0.25">
      <c r="B63" s="9" t="s">
        <v>49</v>
      </c>
      <c r="C63" s="9">
        <v>8</v>
      </c>
      <c r="D63" s="14" t="s">
        <v>50</v>
      </c>
      <c r="E63" s="9" t="s">
        <v>28</v>
      </c>
      <c r="F63" s="10">
        <v>563.19000000000005</v>
      </c>
      <c r="G63" s="19">
        <f>C63*F63</f>
        <v>4505.5200000000004</v>
      </c>
    </row>
    <row r="64" spans="1:14" x14ac:dyDescent="0.25">
      <c r="B64" s="9" t="s">
        <v>51</v>
      </c>
      <c r="C64" s="9">
        <v>6</v>
      </c>
      <c r="D64" s="14" t="s">
        <v>50</v>
      </c>
      <c r="E64" s="9" t="s">
        <v>28</v>
      </c>
      <c r="F64" s="10">
        <v>603.1</v>
      </c>
      <c r="G64" s="19">
        <f>C64*F64</f>
        <v>3618.6000000000004</v>
      </c>
    </row>
    <row r="65" spans="1:14" x14ac:dyDescent="0.25">
      <c r="B65" s="9" t="s">
        <v>52</v>
      </c>
      <c r="C65" s="9">
        <v>6</v>
      </c>
      <c r="D65" s="14" t="s">
        <v>53</v>
      </c>
      <c r="E65" s="9" t="s">
        <v>28</v>
      </c>
      <c r="F65" s="10">
        <v>328.53</v>
      </c>
      <c r="G65" s="19">
        <f>C65*F65</f>
        <v>1971.1799999999998</v>
      </c>
    </row>
    <row r="66" spans="1:14" x14ac:dyDescent="0.25">
      <c r="B66" s="9"/>
      <c r="C66" s="9"/>
      <c r="D66" s="14"/>
      <c r="E66" s="9"/>
      <c r="F66" s="10"/>
      <c r="G66" s="19"/>
    </row>
    <row r="67" spans="1:14" x14ac:dyDescent="0.25">
      <c r="B67" s="9" t="s">
        <v>15</v>
      </c>
      <c r="C67" s="9">
        <v>1.31</v>
      </c>
      <c r="D67" s="14" t="s">
        <v>16</v>
      </c>
      <c r="E67" s="9" t="s">
        <v>28</v>
      </c>
      <c r="F67" s="10">
        <v>15.27</v>
      </c>
      <c r="G67" s="19">
        <f>C67*F67</f>
        <v>20.003699999999998</v>
      </c>
      <c r="H67" t="s">
        <v>54</v>
      </c>
    </row>
    <row r="68" spans="1:14" x14ac:dyDescent="0.25">
      <c r="B68" s="9" t="s">
        <v>15</v>
      </c>
      <c r="C68" s="9">
        <v>16.8</v>
      </c>
      <c r="D68" s="14" t="s">
        <v>17</v>
      </c>
      <c r="E68" s="9" t="s">
        <v>28</v>
      </c>
      <c r="F68" s="10">
        <v>20</v>
      </c>
      <c r="G68" s="19">
        <f>C68*F68</f>
        <v>336</v>
      </c>
      <c r="H68" t="s">
        <v>64</v>
      </c>
    </row>
    <row r="69" spans="1:14" x14ac:dyDescent="0.25">
      <c r="B69" s="9" t="s">
        <v>15</v>
      </c>
      <c r="C69" s="9">
        <v>8.68</v>
      </c>
      <c r="D69" s="14" t="s">
        <v>18</v>
      </c>
      <c r="E69" s="9" t="s">
        <v>28</v>
      </c>
      <c r="F69" s="10">
        <v>79.849999999999994</v>
      </c>
      <c r="G69" s="19">
        <f>C69*F69</f>
        <v>693.09799999999996</v>
      </c>
      <c r="H69" t="s">
        <v>61</v>
      </c>
    </row>
    <row r="70" spans="1:14" x14ac:dyDescent="0.25">
      <c r="F70" s="18" t="s">
        <v>19</v>
      </c>
      <c r="G70" s="19">
        <f>SUM(G62:G69)</f>
        <v>11284.4017</v>
      </c>
      <c r="J70" s="37">
        <f>G70</f>
        <v>11284.4017</v>
      </c>
      <c r="K70" t="s">
        <v>55</v>
      </c>
    </row>
    <row r="71" spans="1:14" x14ac:dyDescent="0.25">
      <c r="F71" s="18" t="s">
        <v>20</v>
      </c>
      <c r="G71" s="19">
        <f>SUM(G63:G65)*0.0825</f>
        <v>832.86225000000013</v>
      </c>
      <c r="J71" s="37">
        <f>G71</f>
        <v>832.86225000000013</v>
      </c>
      <c r="K71" t="s">
        <v>20</v>
      </c>
    </row>
    <row r="72" spans="1:14" x14ac:dyDescent="0.25">
      <c r="F72" s="18" t="s">
        <v>56</v>
      </c>
      <c r="G72" s="10"/>
      <c r="J72" s="37">
        <f>G75</f>
        <v>1013.01</v>
      </c>
      <c r="K72" t="s">
        <v>62</v>
      </c>
    </row>
    <row r="73" spans="1:14" x14ac:dyDescent="0.25">
      <c r="F73" s="18" t="s">
        <v>21</v>
      </c>
      <c r="G73" s="23">
        <v>19986.29</v>
      </c>
      <c r="H73" s="39" t="s">
        <v>101</v>
      </c>
      <c r="I73" s="39"/>
      <c r="J73" s="37">
        <f>SUM(J70:J72)</f>
        <v>13130.273950000001</v>
      </c>
      <c r="K73" t="s">
        <v>55</v>
      </c>
    </row>
    <row r="74" spans="1:14" x14ac:dyDescent="0.25">
      <c r="F74" s="18" t="s">
        <v>22</v>
      </c>
      <c r="G74" s="21">
        <f>0.1*SUM(G70:G73)</f>
        <v>3210.3553950000005</v>
      </c>
      <c r="H74" s="22" t="s">
        <v>100</v>
      </c>
      <c r="I74" s="24"/>
      <c r="J74" s="37">
        <f>J77-J73</f>
        <v>19098.326049999996</v>
      </c>
      <c r="K74" t="s">
        <v>21</v>
      </c>
    </row>
    <row r="75" spans="1:14" x14ac:dyDescent="0.25">
      <c r="F75" s="18" t="s">
        <v>57</v>
      </c>
      <c r="G75" s="19">
        <v>1013.01</v>
      </c>
      <c r="J75" s="37">
        <f>SUM(J73:J74)</f>
        <v>32228.6</v>
      </c>
      <c r="K75" t="s">
        <v>23</v>
      </c>
    </row>
    <row r="76" spans="1:14" x14ac:dyDescent="0.25">
      <c r="F76" s="18" t="s">
        <v>23</v>
      </c>
      <c r="G76" s="10">
        <f>SUM(G70:G75)</f>
        <v>36326.919345000002</v>
      </c>
    </row>
    <row r="77" spans="1:14" x14ac:dyDescent="0.25">
      <c r="F77" s="15"/>
      <c r="G77" s="15"/>
      <c r="H77" s="16"/>
      <c r="I77" s="16"/>
      <c r="J77" s="37">
        <v>32228.6</v>
      </c>
      <c r="K77" t="s">
        <v>58</v>
      </c>
      <c r="N77" s="43">
        <v>32388.48</v>
      </c>
    </row>
    <row r="79" spans="1:14" x14ac:dyDescent="0.25">
      <c r="A79" s="2">
        <v>111734</v>
      </c>
      <c r="B79" s="27" t="s">
        <v>65</v>
      </c>
      <c r="C79" s="32"/>
      <c r="D79" s="33"/>
      <c r="E79" s="32"/>
      <c r="F79" s="34"/>
      <c r="G79" s="35"/>
    </row>
    <row r="80" spans="1:14" s="1" customFormat="1" x14ac:dyDescent="0.25">
      <c r="A80" s="5"/>
      <c r="B80" s="7" t="s">
        <v>9</v>
      </c>
      <c r="C80" s="7" t="s">
        <v>10</v>
      </c>
      <c r="D80" s="13" t="s">
        <v>11</v>
      </c>
      <c r="E80" s="7" t="s">
        <v>12</v>
      </c>
      <c r="F80" s="8" t="s">
        <v>13</v>
      </c>
      <c r="G80" s="8" t="s">
        <v>14</v>
      </c>
      <c r="I80" s="1" t="s">
        <v>25</v>
      </c>
      <c r="J80">
        <v>1799039789</v>
      </c>
      <c r="N80" s="42"/>
    </row>
    <row r="81" spans="2:9" x14ac:dyDescent="0.25">
      <c r="B81" s="9" t="s">
        <v>35</v>
      </c>
      <c r="C81" s="9">
        <v>2</v>
      </c>
      <c r="D81" s="14" t="s">
        <v>36</v>
      </c>
      <c r="E81" s="9" t="s">
        <v>28</v>
      </c>
      <c r="F81" s="10">
        <v>467.65</v>
      </c>
      <c r="G81" s="10">
        <f t="shared" ref="G81:G88" si="2">C81*F81</f>
        <v>935.3</v>
      </c>
    </row>
    <row r="82" spans="2:9" ht="45" x14ac:dyDescent="0.25">
      <c r="B82" s="9" t="s">
        <v>37</v>
      </c>
      <c r="C82" s="9">
        <v>2</v>
      </c>
      <c r="D82" s="14" t="s">
        <v>38</v>
      </c>
      <c r="E82" s="9" t="s">
        <v>39</v>
      </c>
      <c r="F82" s="10">
        <v>12.74</v>
      </c>
      <c r="G82" s="10">
        <f t="shared" si="2"/>
        <v>25.48</v>
      </c>
      <c r="H82" s="36" t="s">
        <v>102</v>
      </c>
      <c r="I82" s="36"/>
    </row>
    <row r="83" spans="2:9" ht="30" x14ac:dyDescent="0.25">
      <c r="B83" s="9" t="s">
        <v>42</v>
      </c>
      <c r="C83" s="9">
        <v>6</v>
      </c>
      <c r="D83" s="14" t="s">
        <v>43</v>
      </c>
      <c r="E83" s="9" t="s">
        <v>28</v>
      </c>
      <c r="F83" s="10">
        <v>5139.05</v>
      </c>
      <c r="G83" s="10">
        <f t="shared" si="2"/>
        <v>30834.300000000003</v>
      </c>
    </row>
    <row r="84" spans="2:9" ht="30" x14ac:dyDescent="0.25">
      <c r="B84" s="9" t="s">
        <v>45</v>
      </c>
      <c r="C84" s="9">
        <v>6</v>
      </c>
      <c r="D84" s="14" t="s">
        <v>46</v>
      </c>
      <c r="E84" s="9" t="s">
        <v>28</v>
      </c>
      <c r="F84" s="10">
        <v>47</v>
      </c>
      <c r="G84" s="10">
        <f t="shared" si="2"/>
        <v>282</v>
      </c>
    </row>
    <row r="85" spans="2:9" ht="30" x14ac:dyDescent="0.25">
      <c r="B85" s="9" t="s">
        <v>47</v>
      </c>
      <c r="C85" s="9">
        <v>37</v>
      </c>
      <c r="D85" s="14" t="s">
        <v>48</v>
      </c>
      <c r="E85" s="9" t="s">
        <v>28</v>
      </c>
      <c r="F85" s="10">
        <v>10</v>
      </c>
      <c r="G85" s="10">
        <f t="shared" si="2"/>
        <v>370</v>
      </c>
    </row>
    <row r="86" spans="2:9" x14ac:dyDescent="0.25">
      <c r="B86" s="9" t="s">
        <v>49</v>
      </c>
      <c r="C86" s="9">
        <v>28</v>
      </c>
      <c r="D86" s="14" t="s">
        <v>50</v>
      </c>
      <c r="E86" s="9" t="s">
        <v>28</v>
      </c>
      <c r="F86" s="10">
        <v>563.19000000000005</v>
      </c>
      <c r="G86" s="10">
        <f t="shared" si="2"/>
        <v>15769.320000000002</v>
      </c>
    </row>
    <row r="87" spans="2:9" x14ac:dyDescent="0.25">
      <c r="B87" s="9" t="s">
        <v>51</v>
      </c>
      <c r="C87" s="9">
        <v>9</v>
      </c>
      <c r="D87" s="14" t="s">
        <v>50</v>
      </c>
      <c r="E87" s="9" t="s">
        <v>28</v>
      </c>
      <c r="F87" s="10">
        <v>603.1</v>
      </c>
      <c r="G87" s="10">
        <f t="shared" si="2"/>
        <v>5427.9000000000005</v>
      </c>
    </row>
    <row r="88" spans="2:9" x14ac:dyDescent="0.25">
      <c r="B88" s="9" t="s">
        <v>52</v>
      </c>
      <c r="C88" s="9">
        <v>9</v>
      </c>
      <c r="D88" s="14" t="s">
        <v>53</v>
      </c>
      <c r="E88" s="9" t="s">
        <v>28</v>
      </c>
      <c r="F88" s="10">
        <v>328.53</v>
      </c>
      <c r="G88" s="10">
        <f t="shared" si="2"/>
        <v>2956.7699999999995</v>
      </c>
    </row>
    <row r="89" spans="2:9" x14ac:dyDescent="0.25">
      <c r="B89" s="9"/>
      <c r="C89" s="9"/>
      <c r="D89" s="14"/>
      <c r="E89" s="9"/>
      <c r="F89" s="10"/>
      <c r="G89" s="10"/>
    </row>
    <row r="90" spans="2:9" x14ac:dyDescent="0.25">
      <c r="B90" s="9" t="s">
        <v>15</v>
      </c>
      <c r="C90" s="9">
        <v>1.31</v>
      </c>
      <c r="D90" s="14" t="s">
        <v>16</v>
      </c>
      <c r="E90" s="9" t="s">
        <v>28</v>
      </c>
      <c r="F90" s="10">
        <v>15.27</v>
      </c>
      <c r="G90" s="10">
        <f>C90*F90</f>
        <v>20.003699999999998</v>
      </c>
      <c r="H90" t="s">
        <v>54</v>
      </c>
    </row>
    <row r="91" spans="2:9" x14ac:dyDescent="0.25">
      <c r="B91" s="9" t="s">
        <v>15</v>
      </c>
      <c r="C91" s="9">
        <v>51.6</v>
      </c>
      <c r="D91" s="14" t="s">
        <v>17</v>
      </c>
      <c r="E91" s="9" t="s">
        <v>28</v>
      </c>
      <c r="F91" s="10">
        <v>20</v>
      </c>
      <c r="G91" s="10">
        <f>C91*F91</f>
        <v>1032</v>
      </c>
      <c r="H91" t="s">
        <v>66</v>
      </c>
    </row>
    <row r="92" spans="2:9" x14ac:dyDescent="0.25">
      <c r="B92" s="9" t="s">
        <v>15</v>
      </c>
      <c r="C92" s="9">
        <v>8.68</v>
      </c>
      <c r="D92" s="14" t="s">
        <v>18</v>
      </c>
      <c r="E92" s="9" t="s">
        <v>28</v>
      </c>
      <c r="F92" s="10">
        <v>79.849999999999994</v>
      </c>
      <c r="G92" s="10">
        <f>C92*F92</f>
        <v>693.09799999999996</v>
      </c>
      <c r="H92" t="s">
        <v>61</v>
      </c>
    </row>
    <row r="93" spans="2:9" x14ac:dyDescent="0.25">
      <c r="F93" s="18" t="s">
        <v>19</v>
      </c>
      <c r="G93" s="10">
        <f>SUM(G81:G92)</f>
        <v>58346.171699999999</v>
      </c>
    </row>
    <row r="94" spans="2:9" x14ac:dyDescent="0.25">
      <c r="F94" s="18" t="s">
        <v>20</v>
      </c>
      <c r="G94" s="10">
        <f>0.0825*SUM(G81:G84,G86:G88)</f>
        <v>4639.0632750000004</v>
      </c>
    </row>
    <row r="95" spans="2:9" x14ac:dyDescent="0.25">
      <c r="F95" s="18" t="s">
        <v>56</v>
      </c>
      <c r="G95" s="10"/>
    </row>
    <row r="96" spans="2:9" x14ac:dyDescent="0.25">
      <c r="F96" s="18" t="s">
        <v>21</v>
      </c>
      <c r="G96" s="10">
        <v>182085.11</v>
      </c>
    </row>
    <row r="97" spans="1:14" x14ac:dyDescent="0.25">
      <c r="F97" s="18" t="s">
        <v>22</v>
      </c>
      <c r="G97" s="10">
        <f>0.1*SUM(G93:G96)</f>
        <v>24507.034497500001</v>
      </c>
    </row>
    <row r="98" spans="1:14" x14ac:dyDescent="0.25">
      <c r="F98" s="18" t="s">
        <v>57</v>
      </c>
      <c r="G98" s="10">
        <v>3111.39</v>
      </c>
    </row>
    <row r="99" spans="1:14" x14ac:dyDescent="0.25">
      <c r="F99" s="18" t="s">
        <v>23</v>
      </c>
      <c r="G99" s="10">
        <f>SUM(G93:G98)</f>
        <v>272688.76947250002</v>
      </c>
    </row>
    <row r="103" spans="1:14" x14ac:dyDescent="0.25">
      <c r="A103" s="2">
        <v>111733</v>
      </c>
      <c r="B103" s="27" t="s">
        <v>67</v>
      </c>
      <c r="C103" s="32"/>
      <c r="D103" s="33"/>
      <c r="E103" s="32"/>
      <c r="F103" s="34"/>
      <c r="G103" s="35"/>
    </row>
    <row r="104" spans="1:14" s="1" customFormat="1" x14ac:dyDescent="0.25">
      <c r="A104" s="5"/>
      <c r="B104" s="7" t="s">
        <v>9</v>
      </c>
      <c r="C104" s="7" t="s">
        <v>10</v>
      </c>
      <c r="D104" s="13" t="s">
        <v>11</v>
      </c>
      <c r="E104" s="7" t="s">
        <v>12</v>
      </c>
      <c r="F104" s="8" t="s">
        <v>13</v>
      </c>
      <c r="G104" s="8" t="s">
        <v>14</v>
      </c>
      <c r="I104" s="1" t="s">
        <v>25</v>
      </c>
      <c r="J104">
        <v>1799039791</v>
      </c>
      <c r="N104" s="42"/>
    </row>
    <row r="105" spans="1:14" x14ac:dyDescent="0.25">
      <c r="B105" s="9" t="s">
        <v>35</v>
      </c>
      <c r="C105" s="9">
        <v>2</v>
      </c>
      <c r="D105" s="14" t="s">
        <v>36</v>
      </c>
      <c r="E105" s="9" t="s">
        <v>28</v>
      </c>
      <c r="F105" s="10">
        <v>467.65</v>
      </c>
      <c r="G105" s="19">
        <f t="shared" ref="G105:G112" si="3">C105*F105</f>
        <v>935.3</v>
      </c>
    </row>
    <row r="106" spans="1:14" ht="45" x14ac:dyDescent="0.25">
      <c r="B106" s="9" t="s">
        <v>37</v>
      </c>
      <c r="C106" s="9">
        <v>2</v>
      </c>
      <c r="D106" s="14" t="s">
        <v>38</v>
      </c>
      <c r="E106" s="9" t="s">
        <v>39</v>
      </c>
      <c r="F106" s="10">
        <v>12.74</v>
      </c>
      <c r="G106" s="19">
        <f t="shared" si="3"/>
        <v>25.48</v>
      </c>
    </row>
    <row r="107" spans="1:14" ht="30" x14ac:dyDescent="0.25">
      <c r="B107" s="9" t="s">
        <v>42</v>
      </c>
      <c r="C107" s="9">
        <v>4</v>
      </c>
      <c r="D107" s="14" t="s">
        <v>43</v>
      </c>
      <c r="E107" s="9" t="s">
        <v>28</v>
      </c>
      <c r="F107" s="10">
        <v>5139.05</v>
      </c>
      <c r="G107" s="19">
        <f t="shared" si="3"/>
        <v>20556.2</v>
      </c>
    </row>
    <row r="108" spans="1:14" ht="30" x14ac:dyDescent="0.25">
      <c r="B108" s="9" t="s">
        <v>45</v>
      </c>
      <c r="C108" s="9">
        <v>3</v>
      </c>
      <c r="D108" s="14" t="s">
        <v>46</v>
      </c>
      <c r="E108" s="9" t="s">
        <v>28</v>
      </c>
      <c r="F108" s="10">
        <v>47</v>
      </c>
      <c r="G108" s="19">
        <f t="shared" si="3"/>
        <v>141</v>
      </c>
    </row>
    <row r="109" spans="1:14" ht="30" x14ac:dyDescent="0.25">
      <c r="B109" s="9" t="s">
        <v>47</v>
      </c>
      <c r="C109" s="9">
        <v>26</v>
      </c>
      <c r="D109" s="14" t="s">
        <v>48</v>
      </c>
      <c r="E109" s="9" t="s">
        <v>28</v>
      </c>
      <c r="F109" s="10">
        <v>10</v>
      </c>
      <c r="G109" s="19">
        <f t="shared" si="3"/>
        <v>260</v>
      </c>
    </row>
    <row r="110" spans="1:14" x14ac:dyDescent="0.25">
      <c r="B110" s="9" t="s">
        <v>49</v>
      </c>
      <c r="C110" s="9">
        <v>20</v>
      </c>
      <c r="D110" s="14" t="s">
        <v>50</v>
      </c>
      <c r="E110" s="9" t="s">
        <v>28</v>
      </c>
      <c r="F110" s="10">
        <v>563.19000000000005</v>
      </c>
      <c r="G110" s="19">
        <f t="shared" si="3"/>
        <v>11263.800000000001</v>
      </c>
    </row>
    <row r="111" spans="1:14" x14ac:dyDescent="0.25">
      <c r="B111" s="9" t="s">
        <v>51</v>
      </c>
      <c r="C111" s="9">
        <v>6</v>
      </c>
      <c r="D111" s="14" t="s">
        <v>50</v>
      </c>
      <c r="E111" s="9" t="s">
        <v>28</v>
      </c>
      <c r="F111" s="10">
        <v>603.1</v>
      </c>
      <c r="G111" s="19">
        <f t="shared" si="3"/>
        <v>3618.6000000000004</v>
      </c>
    </row>
    <row r="112" spans="1:14" x14ac:dyDescent="0.25">
      <c r="B112" s="9" t="s">
        <v>52</v>
      </c>
      <c r="C112" s="9">
        <v>6</v>
      </c>
      <c r="D112" s="14" t="s">
        <v>53</v>
      </c>
      <c r="E112" s="9" t="s">
        <v>28</v>
      </c>
      <c r="F112" s="10">
        <v>328.53</v>
      </c>
      <c r="G112" s="19">
        <f t="shared" si="3"/>
        <v>1971.1799999999998</v>
      </c>
    </row>
    <row r="113" spans="1:14" x14ac:dyDescent="0.25">
      <c r="B113" s="9"/>
      <c r="C113" s="9"/>
      <c r="D113" s="14"/>
      <c r="E113" s="9"/>
      <c r="F113" s="10"/>
      <c r="G113" s="19"/>
    </row>
    <row r="114" spans="1:14" x14ac:dyDescent="0.25">
      <c r="B114" s="9" t="s">
        <v>15</v>
      </c>
      <c r="C114" s="9">
        <v>1.31</v>
      </c>
      <c r="D114" s="14" t="s">
        <v>16</v>
      </c>
      <c r="E114" s="9" t="s">
        <v>28</v>
      </c>
      <c r="F114" s="10">
        <v>15.27</v>
      </c>
      <c r="G114" s="19">
        <f>C114*F114</f>
        <v>20.003699999999998</v>
      </c>
      <c r="H114" t="s">
        <v>54</v>
      </c>
    </row>
    <row r="115" spans="1:14" x14ac:dyDescent="0.25">
      <c r="B115" s="9" t="s">
        <v>15</v>
      </c>
      <c r="C115" s="9">
        <v>36</v>
      </c>
      <c r="D115" s="14" t="s">
        <v>17</v>
      </c>
      <c r="E115" s="9" t="s">
        <v>28</v>
      </c>
      <c r="F115" s="10">
        <v>20</v>
      </c>
      <c r="G115" s="19">
        <f>C115*F115</f>
        <v>720</v>
      </c>
      <c r="H115" t="s">
        <v>68</v>
      </c>
    </row>
    <row r="116" spans="1:14" x14ac:dyDescent="0.25">
      <c r="B116" s="9" t="s">
        <v>15</v>
      </c>
      <c r="C116" s="9">
        <v>8.68</v>
      </c>
      <c r="D116" s="14" t="s">
        <v>18</v>
      </c>
      <c r="E116" s="9" t="s">
        <v>28</v>
      </c>
      <c r="F116" s="10">
        <v>79.849999999999994</v>
      </c>
      <c r="G116" s="19">
        <f>C116*F116</f>
        <v>693.09799999999996</v>
      </c>
      <c r="H116" t="s">
        <v>61</v>
      </c>
    </row>
    <row r="117" spans="1:14" x14ac:dyDescent="0.25">
      <c r="F117" s="18" t="s">
        <v>19</v>
      </c>
      <c r="G117" s="19">
        <f>SUM(G105:G116)</f>
        <v>40204.661699999997</v>
      </c>
      <c r="J117" s="37">
        <f>G117</f>
        <v>40204.661699999997</v>
      </c>
      <c r="K117" t="s">
        <v>55</v>
      </c>
    </row>
    <row r="118" spans="1:14" x14ac:dyDescent="0.25">
      <c r="F118" s="18" t="s">
        <v>20</v>
      </c>
      <c r="G118" s="19">
        <f>0.0825*SUM(G105:G108,G110:G112)</f>
        <v>3177.2037</v>
      </c>
      <c r="J118" s="37">
        <f>G118</f>
        <v>3177.2037</v>
      </c>
      <c r="K118" t="s">
        <v>20</v>
      </c>
    </row>
    <row r="119" spans="1:14" x14ac:dyDescent="0.25">
      <c r="F119" s="18" t="s">
        <v>56</v>
      </c>
      <c r="G119" s="10"/>
      <c r="J119" s="37">
        <f>G122</f>
        <v>2171.0700000000002</v>
      </c>
      <c r="K119" t="s">
        <v>62</v>
      </c>
    </row>
    <row r="120" spans="1:14" x14ac:dyDescent="0.25">
      <c r="F120" s="18" t="s">
        <v>21</v>
      </c>
      <c r="G120" s="23">
        <v>119064.69</v>
      </c>
      <c r="H120" s="39" t="s">
        <v>103</v>
      </c>
      <c r="I120" s="39"/>
      <c r="J120" s="37">
        <f>SUM(J117:J119)</f>
        <v>45552.935399999995</v>
      </c>
      <c r="K120" t="s">
        <v>55</v>
      </c>
    </row>
    <row r="121" spans="1:14" x14ac:dyDescent="0.25">
      <c r="F121" s="18" t="s">
        <v>22</v>
      </c>
      <c r="G121" s="21">
        <f>0.1*SUM(G117:G120)</f>
        <v>16244.655540000002</v>
      </c>
      <c r="H121" s="22" t="s">
        <v>100</v>
      </c>
      <c r="I121" s="24"/>
      <c r="J121" s="37">
        <f>J124-J120</f>
        <v>93490.944600000017</v>
      </c>
      <c r="K121" t="s">
        <v>21</v>
      </c>
    </row>
    <row r="122" spans="1:14" x14ac:dyDescent="0.25">
      <c r="F122" s="18" t="s">
        <v>57</v>
      </c>
      <c r="G122" s="19">
        <v>2171.0700000000002</v>
      </c>
      <c r="J122" s="37">
        <f>SUM(J120:J121)</f>
        <v>139043.88</v>
      </c>
      <c r="K122" t="s">
        <v>23</v>
      </c>
    </row>
    <row r="123" spans="1:14" x14ac:dyDescent="0.25">
      <c r="F123" s="18" t="s">
        <v>23</v>
      </c>
      <c r="G123" s="10">
        <f>SUM(G117:G122)</f>
        <v>180862.28094000003</v>
      </c>
    </row>
    <row r="124" spans="1:14" x14ac:dyDescent="0.25">
      <c r="J124" s="37">
        <v>139043.88</v>
      </c>
      <c r="K124" t="s">
        <v>58</v>
      </c>
      <c r="N124" s="24">
        <v>129670.71</v>
      </c>
    </row>
    <row r="126" spans="1:14" x14ac:dyDescent="0.25">
      <c r="A126" s="2">
        <v>17013314</v>
      </c>
      <c r="B126" s="27" t="s">
        <v>69</v>
      </c>
      <c r="C126" s="32"/>
      <c r="D126" s="33"/>
      <c r="E126" s="32"/>
      <c r="F126" s="34"/>
      <c r="G126" s="35"/>
    </row>
    <row r="127" spans="1:14" s="1" customFormat="1" x14ac:dyDescent="0.25">
      <c r="A127" s="5"/>
      <c r="B127" s="7" t="s">
        <v>9</v>
      </c>
      <c r="C127" s="7" t="s">
        <v>10</v>
      </c>
      <c r="D127" s="13" t="s">
        <v>11</v>
      </c>
      <c r="E127" s="7" t="s">
        <v>12</v>
      </c>
      <c r="F127" s="8" t="s">
        <v>13</v>
      </c>
      <c r="G127" s="8" t="s">
        <v>14</v>
      </c>
      <c r="I127" s="1" t="s">
        <v>25</v>
      </c>
      <c r="J127">
        <v>1799039793</v>
      </c>
      <c r="N127" s="42"/>
    </row>
    <row r="128" spans="1:14" ht="30" x14ac:dyDescent="0.25">
      <c r="B128" s="9" t="s">
        <v>26</v>
      </c>
      <c r="C128" s="9">
        <v>1</v>
      </c>
      <c r="D128" s="14" t="s">
        <v>27</v>
      </c>
      <c r="E128" s="9" t="s">
        <v>28</v>
      </c>
      <c r="F128" s="10">
        <v>6860</v>
      </c>
      <c r="G128" s="19">
        <f t="shared" ref="G128:G143" si="4">C128*F128</f>
        <v>6860</v>
      </c>
    </row>
    <row r="129" spans="2:11" ht="30" x14ac:dyDescent="0.25">
      <c r="B129" s="9" t="s">
        <v>29</v>
      </c>
      <c r="C129" s="9">
        <v>1</v>
      </c>
      <c r="D129" s="14" t="s">
        <v>30</v>
      </c>
      <c r="E129" s="9" t="s">
        <v>28</v>
      </c>
      <c r="F129" s="10">
        <v>1880</v>
      </c>
      <c r="G129" s="19">
        <f t="shared" si="4"/>
        <v>1880</v>
      </c>
    </row>
    <row r="130" spans="2:11" x14ac:dyDescent="0.25">
      <c r="B130" s="9" t="s">
        <v>31</v>
      </c>
      <c r="C130" s="9">
        <v>1</v>
      </c>
      <c r="D130" s="14" t="s">
        <v>32</v>
      </c>
      <c r="E130" s="9" t="s">
        <v>28</v>
      </c>
      <c r="F130" s="10">
        <v>940</v>
      </c>
      <c r="G130" s="19">
        <f t="shared" si="4"/>
        <v>940</v>
      </c>
    </row>
    <row r="131" spans="2:11" x14ac:dyDescent="0.25">
      <c r="B131" s="9" t="s">
        <v>33</v>
      </c>
      <c r="C131" s="9">
        <v>1</v>
      </c>
      <c r="D131" s="14" t="s">
        <v>34</v>
      </c>
      <c r="E131" s="9" t="s">
        <v>28</v>
      </c>
      <c r="F131" s="10">
        <v>20</v>
      </c>
      <c r="G131" s="21">
        <f t="shared" si="4"/>
        <v>20</v>
      </c>
      <c r="H131" s="22" t="s">
        <v>100</v>
      </c>
      <c r="I131" s="24"/>
    </row>
    <row r="132" spans="2:11" x14ac:dyDescent="0.25">
      <c r="B132" s="9" t="s">
        <v>35</v>
      </c>
      <c r="C132" s="9">
        <v>17</v>
      </c>
      <c r="D132" s="14" t="s">
        <v>36</v>
      </c>
      <c r="E132" s="9" t="s">
        <v>28</v>
      </c>
      <c r="F132" s="10">
        <v>467.65</v>
      </c>
      <c r="G132" s="19">
        <f t="shared" si="4"/>
        <v>7950.0499999999993</v>
      </c>
    </row>
    <row r="133" spans="2:11" ht="45" x14ac:dyDescent="0.25">
      <c r="B133" s="9" t="s">
        <v>37</v>
      </c>
      <c r="C133" s="9">
        <v>17</v>
      </c>
      <c r="D133" s="14" t="s">
        <v>38</v>
      </c>
      <c r="E133" s="9" t="s">
        <v>39</v>
      </c>
      <c r="F133" s="10">
        <v>12.74</v>
      </c>
      <c r="G133" s="21">
        <f t="shared" si="4"/>
        <v>216.58</v>
      </c>
      <c r="H133" s="22" t="s">
        <v>100</v>
      </c>
      <c r="I133" s="24"/>
    </row>
    <row r="134" spans="2:11" x14ac:dyDescent="0.25">
      <c r="B134" s="9" t="s">
        <v>40</v>
      </c>
      <c r="C134" s="9">
        <v>1</v>
      </c>
      <c r="D134" s="14" t="s">
        <v>41</v>
      </c>
      <c r="E134" s="9" t="s">
        <v>28</v>
      </c>
      <c r="F134" s="10">
        <v>185.65</v>
      </c>
      <c r="G134" s="19">
        <f t="shared" si="4"/>
        <v>185.65</v>
      </c>
    </row>
    <row r="135" spans="2:11" ht="30" x14ac:dyDescent="0.25">
      <c r="B135" s="9" t="s">
        <v>42</v>
      </c>
      <c r="C135" s="9">
        <v>20</v>
      </c>
      <c r="D135" s="14" t="s">
        <v>43</v>
      </c>
      <c r="E135" s="9" t="s">
        <v>28</v>
      </c>
      <c r="F135" s="10">
        <v>5139.05</v>
      </c>
      <c r="G135" s="21">
        <f t="shared" si="4"/>
        <v>102781</v>
      </c>
      <c r="H135" s="22" t="s">
        <v>100</v>
      </c>
      <c r="I135" s="24"/>
    </row>
    <row r="136" spans="2:11" ht="30" x14ac:dyDescent="0.25">
      <c r="B136" s="9" t="s">
        <v>44</v>
      </c>
      <c r="C136" s="9">
        <v>2</v>
      </c>
      <c r="D136" s="14" t="s">
        <v>43</v>
      </c>
      <c r="E136" s="9" t="s">
        <v>28</v>
      </c>
      <c r="F136" s="10">
        <v>2669.6</v>
      </c>
      <c r="G136" s="19">
        <f t="shared" si="4"/>
        <v>5339.2</v>
      </c>
    </row>
    <row r="137" spans="2:11" ht="30" x14ac:dyDescent="0.25">
      <c r="B137" s="9" t="s">
        <v>45</v>
      </c>
      <c r="C137" s="9">
        <v>9</v>
      </c>
      <c r="D137" s="14" t="s">
        <v>46</v>
      </c>
      <c r="E137" s="9" t="s">
        <v>28</v>
      </c>
      <c r="F137" s="10">
        <v>47</v>
      </c>
      <c r="G137" s="21">
        <f t="shared" si="4"/>
        <v>423</v>
      </c>
      <c r="H137" s="22" t="s">
        <v>100</v>
      </c>
      <c r="I137" s="24"/>
    </row>
    <row r="138" spans="2:11" x14ac:dyDescent="0.25">
      <c r="B138" s="9"/>
      <c r="C138" s="9"/>
      <c r="D138" s="14"/>
      <c r="E138" s="9"/>
      <c r="F138" s="10"/>
      <c r="G138" s="21">
        <f t="shared" si="4"/>
        <v>0</v>
      </c>
    </row>
    <row r="139" spans="2:11" ht="30" x14ac:dyDescent="0.25">
      <c r="B139" s="9" t="s">
        <v>47</v>
      </c>
      <c r="C139" s="9">
        <v>40</v>
      </c>
      <c r="D139" s="14" t="s">
        <v>48</v>
      </c>
      <c r="E139" s="9" t="s">
        <v>28</v>
      </c>
      <c r="F139" s="10">
        <v>10</v>
      </c>
      <c r="G139" s="21">
        <f t="shared" si="4"/>
        <v>400</v>
      </c>
      <c r="H139" s="22" t="s">
        <v>100</v>
      </c>
      <c r="I139" s="24"/>
    </row>
    <row r="140" spans="2:11" x14ac:dyDescent="0.25">
      <c r="B140" s="9" t="s">
        <v>49</v>
      </c>
      <c r="C140" s="9">
        <v>40</v>
      </c>
      <c r="D140" s="14" t="s">
        <v>50</v>
      </c>
      <c r="E140" s="9" t="s">
        <v>28</v>
      </c>
      <c r="F140" s="10">
        <v>563.19000000000005</v>
      </c>
      <c r="G140" s="19">
        <f t="shared" si="4"/>
        <v>22527.600000000002</v>
      </c>
    </row>
    <row r="141" spans="2:11" x14ac:dyDescent="0.25">
      <c r="B141" s="9" t="s">
        <v>15</v>
      </c>
      <c r="C141" s="9">
        <v>1.31</v>
      </c>
      <c r="D141" s="14" t="s">
        <v>70</v>
      </c>
      <c r="E141" s="9" t="s">
        <v>28</v>
      </c>
      <c r="F141" s="10">
        <v>15.27</v>
      </c>
      <c r="G141" s="19">
        <f t="shared" si="4"/>
        <v>20.003699999999998</v>
      </c>
      <c r="H141" t="s">
        <v>54</v>
      </c>
    </row>
    <row r="142" spans="2:11" x14ac:dyDescent="0.25">
      <c r="B142" s="9" t="s">
        <v>15</v>
      </c>
      <c r="C142" s="9">
        <v>74.400000000000006</v>
      </c>
      <c r="D142" s="14" t="s">
        <v>71</v>
      </c>
      <c r="E142" s="9" t="s">
        <v>28</v>
      </c>
      <c r="F142" s="10">
        <v>20</v>
      </c>
      <c r="G142" s="21">
        <f t="shared" si="4"/>
        <v>1488</v>
      </c>
      <c r="H142" s="22" t="s">
        <v>100</v>
      </c>
      <c r="I142" s="24"/>
    </row>
    <row r="143" spans="2:11" x14ac:dyDescent="0.25">
      <c r="B143" s="9" t="s">
        <v>15</v>
      </c>
      <c r="C143" s="9">
        <v>8.68</v>
      </c>
      <c r="D143" s="14" t="s">
        <v>18</v>
      </c>
      <c r="E143" s="9" t="s">
        <v>28</v>
      </c>
      <c r="F143" s="10">
        <v>79.849999999999994</v>
      </c>
      <c r="G143" s="21">
        <f t="shared" si="4"/>
        <v>693.09799999999996</v>
      </c>
      <c r="H143" s="22" t="s">
        <v>100</v>
      </c>
      <c r="I143" s="24"/>
    </row>
    <row r="144" spans="2:11" x14ac:dyDescent="0.25">
      <c r="F144" s="18" t="s">
        <v>19</v>
      </c>
      <c r="G144" s="10">
        <f>SUM(G128:G143)</f>
        <v>151724.18169999999</v>
      </c>
      <c r="J144" s="37">
        <f>SUM(G128+G129+G130+G132+G134+G136+G140)</f>
        <v>45682.5</v>
      </c>
      <c r="K144" t="s">
        <v>55</v>
      </c>
    </row>
    <row r="145" spans="1:14" x14ac:dyDescent="0.25">
      <c r="F145" s="18" t="s">
        <v>20</v>
      </c>
      <c r="G145" s="23">
        <f>0.0825*SUM(G128,G130:G137,G140)</f>
        <v>12147.554099999999</v>
      </c>
      <c r="H145" s="39" t="s">
        <v>103</v>
      </c>
      <c r="I145" s="39"/>
      <c r="J145" s="37">
        <f>0.0825*J144</f>
        <v>3768.8062500000001</v>
      </c>
      <c r="K145" t="s">
        <v>20</v>
      </c>
    </row>
    <row r="146" spans="1:14" x14ac:dyDescent="0.25">
      <c r="F146" s="18" t="s">
        <v>56</v>
      </c>
      <c r="G146" s="10"/>
    </row>
    <row r="147" spans="1:14" x14ac:dyDescent="0.25">
      <c r="F147" s="18" t="s">
        <v>21</v>
      </c>
      <c r="G147" s="23">
        <v>43475.81</v>
      </c>
      <c r="H147" s="39" t="s">
        <v>103</v>
      </c>
      <c r="I147" s="39"/>
      <c r="J147" s="37">
        <f>SUM(J144:J146)</f>
        <v>49451.306250000001</v>
      </c>
      <c r="K147" t="s">
        <v>55</v>
      </c>
    </row>
    <row r="148" spans="1:14" x14ac:dyDescent="0.25">
      <c r="F148" s="18" t="s">
        <v>22</v>
      </c>
      <c r="G148" s="21">
        <f>0.1*SUM(G144:G147)</f>
        <v>20734.754580000001</v>
      </c>
      <c r="H148" s="22" t="s">
        <v>100</v>
      </c>
      <c r="I148" s="24"/>
      <c r="J148" s="37">
        <f>J151-J147</f>
        <v>3649.1437499999956</v>
      </c>
      <c r="K148" t="s">
        <v>21</v>
      </c>
    </row>
    <row r="149" spans="1:14" x14ac:dyDescent="0.25">
      <c r="F149" s="18" t="s">
        <v>57</v>
      </c>
      <c r="G149" s="21">
        <v>4613.53</v>
      </c>
      <c r="H149" s="22" t="s">
        <v>100</v>
      </c>
      <c r="I149" s="24"/>
      <c r="J149" s="37">
        <f>SUM(J147:J148)</f>
        <v>53100.45</v>
      </c>
      <c r="K149" t="s">
        <v>23</v>
      </c>
    </row>
    <row r="150" spans="1:14" x14ac:dyDescent="0.25">
      <c r="F150" s="18" t="s">
        <v>23</v>
      </c>
      <c r="G150" s="10">
        <f>SUM(G144:G149)</f>
        <v>232695.83038</v>
      </c>
    </row>
    <row r="151" spans="1:14" x14ac:dyDescent="0.25">
      <c r="J151" s="37">
        <v>53100.45</v>
      </c>
      <c r="K151" t="s">
        <v>58</v>
      </c>
    </row>
    <row r="154" spans="1:14" x14ac:dyDescent="0.25">
      <c r="A154" s="2">
        <v>111803</v>
      </c>
      <c r="B154" s="27" t="s">
        <v>72</v>
      </c>
      <c r="C154" s="28"/>
      <c r="D154" s="29"/>
      <c r="E154" s="28"/>
      <c r="F154" s="30"/>
      <c r="G154" s="31"/>
    </row>
    <row r="155" spans="1:14" s="1" customFormat="1" x14ac:dyDescent="0.25">
      <c r="A155" s="5"/>
      <c r="B155" s="7" t="s">
        <v>9</v>
      </c>
      <c r="C155" s="7" t="s">
        <v>10</v>
      </c>
      <c r="D155" s="13" t="s">
        <v>11</v>
      </c>
      <c r="E155" s="7" t="s">
        <v>12</v>
      </c>
      <c r="F155" s="8" t="s">
        <v>13</v>
      </c>
      <c r="G155" s="8" t="s">
        <v>14</v>
      </c>
      <c r="I155" s="1" t="s">
        <v>25</v>
      </c>
      <c r="J155">
        <v>1799039795</v>
      </c>
      <c r="N155" s="42"/>
    </row>
    <row r="156" spans="1:14" x14ac:dyDescent="0.25">
      <c r="B156" s="9" t="s">
        <v>35</v>
      </c>
      <c r="C156" s="9">
        <v>4</v>
      </c>
      <c r="D156" s="14" t="s">
        <v>36</v>
      </c>
      <c r="E156" s="9" t="s">
        <v>28</v>
      </c>
      <c r="F156" s="10">
        <v>467.65</v>
      </c>
      <c r="G156" s="19">
        <f t="shared" ref="G156:G167" si="5">C156*F156</f>
        <v>1870.6</v>
      </c>
    </row>
    <row r="157" spans="1:14" ht="45" x14ac:dyDescent="0.25">
      <c r="B157" s="9" t="s">
        <v>37</v>
      </c>
      <c r="C157" s="9">
        <v>4</v>
      </c>
      <c r="D157" s="14" t="s">
        <v>38</v>
      </c>
      <c r="E157" s="9" t="s">
        <v>39</v>
      </c>
      <c r="F157" s="10">
        <v>12.74</v>
      </c>
      <c r="G157" s="19">
        <f t="shared" si="5"/>
        <v>50.96</v>
      </c>
    </row>
    <row r="158" spans="1:14" ht="30" x14ac:dyDescent="0.25">
      <c r="B158" s="9" t="s">
        <v>42</v>
      </c>
      <c r="C158" s="9">
        <v>5</v>
      </c>
      <c r="D158" s="14" t="s">
        <v>43</v>
      </c>
      <c r="E158" s="9" t="s">
        <v>28</v>
      </c>
      <c r="F158" s="10">
        <v>5139.05</v>
      </c>
      <c r="G158" s="19">
        <f t="shared" si="5"/>
        <v>25695.25</v>
      </c>
    </row>
    <row r="159" spans="1:14" ht="30" x14ac:dyDescent="0.25">
      <c r="B159" s="9" t="s">
        <v>45</v>
      </c>
      <c r="C159" s="9">
        <v>3</v>
      </c>
      <c r="D159" s="14" t="s">
        <v>46</v>
      </c>
      <c r="E159" s="9" t="s">
        <v>28</v>
      </c>
      <c r="F159" s="10">
        <v>47</v>
      </c>
      <c r="G159" s="19">
        <f t="shared" si="5"/>
        <v>141</v>
      </c>
    </row>
    <row r="160" spans="1:14" ht="30" x14ac:dyDescent="0.25">
      <c r="B160" s="9" t="s">
        <v>47</v>
      </c>
      <c r="C160" s="9">
        <v>19</v>
      </c>
      <c r="D160" s="14" t="s">
        <v>48</v>
      </c>
      <c r="E160" s="9" t="s">
        <v>28</v>
      </c>
      <c r="F160" s="10">
        <v>10</v>
      </c>
      <c r="G160" s="19">
        <f t="shared" si="5"/>
        <v>190</v>
      </c>
    </row>
    <row r="161" spans="2:14" x14ac:dyDescent="0.25">
      <c r="B161" s="9" t="s">
        <v>49</v>
      </c>
      <c r="C161" s="9">
        <v>12</v>
      </c>
      <c r="D161" s="14" t="s">
        <v>50</v>
      </c>
      <c r="E161" s="9" t="s">
        <v>28</v>
      </c>
      <c r="F161" s="10">
        <v>563.19000000000005</v>
      </c>
      <c r="G161" s="19">
        <f t="shared" si="5"/>
        <v>6758.2800000000007</v>
      </c>
    </row>
    <row r="162" spans="2:14" x14ac:dyDescent="0.25">
      <c r="B162" s="9" t="s">
        <v>51</v>
      </c>
      <c r="C162" s="9">
        <v>7</v>
      </c>
      <c r="D162" s="14" t="s">
        <v>50</v>
      </c>
      <c r="E162" s="9" t="s">
        <v>28</v>
      </c>
      <c r="F162" s="10">
        <v>603.1</v>
      </c>
      <c r="G162" s="19">
        <f t="shared" si="5"/>
        <v>4221.7</v>
      </c>
    </row>
    <row r="163" spans="2:14" x14ac:dyDescent="0.25">
      <c r="B163" s="9" t="s">
        <v>52</v>
      </c>
      <c r="C163" s="9">
        <v>7</v>
      </c>
      <c r="D163" s="14" t="s">
        <v>53</v>
      </c>
      <c r="E163" s="9" t="s">
        <v>28</v>
      </c>
      <c r="F163" s="10">
        <v>328.53</v>
      </c>
      <c r="G163" s="19">
        <f t="shared" si="5"/>
        <v>2299.71</v>
      </c>
    </row>
    <row r="164" spans="2:14" x14ac:dyDescent="0.25">
      <c r="B164" s="9"/>
      <c r="C164" s="9"/>
      <c r="D164" s="14"/>
      <c r="E164" s="9"/>
      <c r="F164" s="10"/>
      <c r="G164" s="19">
        <f t="shared" si="5"/>
        <v>0</v>
      </c>
    </row>
    <row r="165" spans="2:14" x14ac:dyDescent="0.25">
      <c r="B165" s="9" t="s">
        <v>15</v>
      </c>
      <c r="C165" s="9">
        <v>1.31</v>
      </c>
      <c r="D165" s="14" t="s">
        <v>70</v>
      </c>
      <c r="E165" s="9" t="s">
        <v>28</v>
      </c>
      <c r="F165" s="10">
        <v>15.27</v>
      </c>
      <c r="G165" s="19">
        <f t="shared" si="5"/>
        <v>20.003699999999998</v>
      </c>
      <c r="H165" t="s">
        <v>54</v>
      </c>
    </row>
    <row r="166" spans="2:14" x14ac:dyDescent="0.25">
      <c r="B166" s="9" t="s">
        <v>15</v>
      </c>
      <c r="C166" s="9">
        <v>28.8</v>
      </c>
      <c r="D166" s="14" t="s">
        <v>71</v>
      </c>
      <c r="E166" s="9" t="s">
        <v>28</v>
      </c>
      <c r="F166" s="10">
        <v>20</v>
      </c>
      <c r="G166" s="19">
        <f t="shared" si="5"/>
        <v>576</v>
      </c>
      <c r="H166" t="s">
        <v>73</v>
      </c>
    </row>
    <row r="167" spans="2:14" x14ac:dyDescent="0.25">
      <c r="B167" s="9" t="s">
        <v>15</v>
      </c>
      <c r="C167" s="9">
        <v>8.68</v>
      </c>
      <c r="D167" s="14" t="s">
        <v>18</v>
      </c>
      <c r="E167" s="9" t="s">
        <v>28</v>
      </c>
      <c r="F167" s="10">
        <v>79.849999999999994</v>
      </c>
      <c r="G167" s="19">
        <f t="shared" si="5"/>
        <v>693.09799999999996</v>
      </c>
      <c r="H167" t="s">
        <v>61</v>
      </c>
    </row>
    <row r="168" spans="2:14" x14ac:dyDescent="0.25">
      <c r="F168" s="18" t="s">
        <v>19</v>
      </c>
      <c r="G168" s="19">
        <f>SUM(G156:G167)</f>
        <v>42516.601699999999</v>
      </c>
      <c r="J168" s="37">
        <f>G168</f>
        <v>42516.601699999999</v>
      </c>
      <c r="K168" t="s">
        <v>55</v>
      </c>
    </row>
    <row r="169" spans="2:14" x14ac:dyDescent="0.25">
      <c r="F169" s="18" t="s">
        <v>20</v>
      </c>
      <c r="G169" s="19">
        <f>0.0825*SUM(G156:G159,G161:G163)</f>
        <v>3385.59375</v>
      </c>
      <c r="J169" s="37">
        <f>G169</f>
        <v>3385.59375</v>
      </c>
      <c r="K169" t="s">
        <v>20</v>
      </c>
    </row>
    <row r="170" spans="2:14" x14ac:dyDescent="0.25">
      <c r="F170" s="18" t="s">
        <v>56</v>
      </c>
      <c r="G170" s="10"/>
      <c r="J170" s="37">
        <f>G173</f>
        <v>1736.59</v>
      </c>
      <c r="K170" t="s">
        <v>62</v>
      </c>
    </row>
    <row r="171" spans="2:14" x14ac:dyDescent="0.25">
      <c r="F171" s="18" t="s">
        <v>21</v>
      </c>
      <c r="G171" s="23">
        <v>166170.37</v>
      </c>
      <c r="H171" s="39" t="s">
        <v>103</v>
      </c>
      <c r="I171" s="39"/>
      <c r="J171" s="37">
        <f>SUM(J168:J170)</f>
        <v>47638.785449999996</v>
      </c>
      <c r="K171" t="s">
        <v>55</v>
      </c>
    </row>
    <row r="172" spans="2:14" x14ac:dyDescent="0.25">
      <c r="F172" s="18" t="s">
        <v>22</v>
      </c>
      <c r="G172" s="21">
        <f>0.1*SUM(G168:G171)</f>
        <v>21207.256545</v>
      </c>
      <c r="H172" s="22" t="s">
        <v>100</v>
      </c>
      <c r="I172" s="24"/>
      <c r="J172" s="37">
        <f>J175-J171</f>
        <v>68537.624550000008</v>
      </c>
      <c r="K172" t="s">
        <v>21</v>
      </c>
    </row>
    <row r="173" spans="2:14" x14ac:dyDescent="0.25">
      <c r="F173" s="18" t="s">
        <v>57</v>
      </c>
      <c r="G173" s="19">
        <v>1736.59</v>
      </c>
      <c r="J173" s="37">
        <f>SUM(J171:J172)</f>
        <v>116176.41</v>
      </c>
      <c r="K173" t="s">
        <v>23</v>
      </c>
    </row>
    <row r="174" spans="2:14" x14ac:dyDescent="0.25">
      <c r="F174" s="18" t="s">
        <v>23</v>
      </c>
      <c r="G174" s="10">
        <f>SUM(G168:G173)</f>
        <v>235016.411995</v>
      </c>
    </row>
    <row r="175" spans="2:14" x14ac:dyDescent="0.25">
      <c r="F175" s="3" t="s">
        <v>8</v>
      </c>
      <c r="G175" s="3">
        <f>0.8*G174</f>
        <v>188013.12959600001</v>
      </c>
      <c r="J175" s="37">
        <v>116176.41</v>
      </c>
      <c r="K175" t="s">
        <v>58</v>
      </c>
      <c r="N175" s="24">
        <v>111793.71</v>
      </c>
    </row>
    <row r="178" spans="1:14" x14ac:dyDescent="0.25">
      <c r="A178" s="2">
        <v>16024013</v>
      </c>
      <c r="B178" s="27" t="s">
        <v>74</v>
      </c>
      <c r="C178" s="28"/>
      <c r="D178" s="29"/>
      <c r="E178" s="28"/>
      <c r="F178" s="30"/>
      <c r="G178" s="31"/>
    </row>
    <row r="179" spans="1:14" s="1" customFormat="1" x14ac:dyDescent="0.25">
      <c r="A179" s="5"/>
      <c r="B179" s="7" t="s">
        <v>9</v>
      </c>
      <c r="C179" s="7" t="s">
        <v>10</v>
      </c>
      <c r="D179" s="13" t="s">
        <v>11</v>
      </c>
      <c r="E179" s="7" t="s">
        <v>12</v>
      </c>
      <c r="F179" s="8" t="s">
        <v>13</v>
      </c>
      <c r="G179" s="8" t="s">
        <v>14</v>
      </c>
      <c r="I179" s="1" t="s">
        <v>25</v>
      </c>
      <c r="J179">
        <v>1799039796</v>
      </c>
      <c r="N179" s="42"/>
    </row>
    <row r="180" spans="1:14" ht="30" x14ac:dyDescent="0.25">
      <c r="B180" s="9" t="s">
        <v>42</v>
      </c>
      <c r="C180" s="9">
        <v>2</v>
      </c>
      <c r="D180" s="14" t="s">
        <v>43</v>
      </c>
      <c r="E180" s="9" t="s">
        <v>28</v>
      </c>
      <c r="F180" s="10">
        <v>5139.05</v>
      </c>
      <c r="G180" s="19">
        <f t="shared" ref="G180:G189" si="6">C180*F180</f>
        <v>10278.1</v>
      </c>
    </row>
    <row r="181" spans="1:14" ht="30" x14ac:dyDescent="0.25">
      <c r="B181" s="9" t="s">
        <v>45</v>
      </c>
      <c r="C181" s="9">
        <v>2</v>
      </c>
      <c r="D181" s="14" t="s">
        <v>46</v>
      </c>
      <c r="E181" s="9" t="s">
        <v>28</v>
      </c>
      <c r="F181" s="10">
        <v>47</v>
      </c>
      <c r="G181" s="19">
        <f t="shared" si="6"/>
        <v>94</v>
      </c>
    </row>
    <row r="182" spans="1:14" ht="30" x14ac:dyDescent="0.25">
      <c r="B182" s="9" t="s">
        <v>47</v>
      </c>
      <c r="C182" s="9">
        <v>17</v>
      </c>
      <c r="D182" s="14" t="s">
        <v>48</v>
      </c>
      <c r="E182" s="9" t="s">
        <v>28</v>
      </c>
      <c r="F182" s="10">
        <v>10</v>
      </c>
      <c r="G182" s="19">
        <f t="shared" si="6"/>
        <v>170</v>
      </c>
    </row>
    <row r="183" spans="1:14" x14ac:dyDescent="0.25">
      <c r="B183" s="9" t="s">
        <v>49</v>
      </c>
      <c r="C183" s="9">
        <v>11</v>
      </c>
      <c r="D183" s="14" t="s">
        <v>50</v>
      </c>
      <c r="E183" s="9" t="s">
        <v>28</v>
      </c>
      <c r="F183" s="10">
        <v>563.19000000000005</v>
      </c>
      <c r="G183" s="19">
        <f t="shared" si="6"/>
        <v>6195.09</v>
      </c>
    </row>
    <row r="184" spans="1:14" x14ac:dyDescent="0.25">
      <c r="B184" s="9" t="s">
        <v>51</v>
      </c>
      <c r="C184" s="9">
        <v>6</v>
      </c>
      <c r="D184" s="14" t="s">
        <v>50</v>
      </c>
      <c r="E184" s="9" t="s">
        <v>28</v>
      </c>
      <c r="F184" s="10">
        <v>603.1</v>
      </c>
      <c r="G184" s="19">
        <f t="shared" si="6"/>
        <v>3618.6000000000004</v>
      </c>
    </row>
    <row r="185" spans="1:14" x14ac:dyDescent="0.25">
      <c r="B185" s="9" t="s">
        <v>52</v>
      </c>
      <c r="C185" s="9">
        <v>6</v>
      </c>
      <c r="D185" s="14" t="s">
        <v>53</v>
      </c>
      <c r="E185" s="9" t="s">
        <v>28</v>
      </c>
      <c r="F185" s="10">
        <v>328.53</v>
      </c>
      <c r="G185" s="19">
        <f t="shared" si="6"/>
        <v>1971.1799999999998</v>
      </c>
    </row>
    <row r="186" spans="1:14" x14ac:dyDescent="0.25">
      <c r="B186" s="9"/>
      <c r="C186" s="9"/>
      <c r="D186" s="14"/>
      <c r="E186" s="9"/>
      <c r="F186" s="10"/>
      <c r="G186" s="19">
        <f t="shared" si="6"/>
        <v>0</v>
      </c>
    </row>
    <row r="187" spans="1:14" x14ac:dyDescent="0.25">
      <c r="B187" s="9" t="s">
        <v>15</v>
      </c>
      <c r="C187" s="9">
        <v>1.31</v>
      </c>
      <c r="D187" s="14" t="s">
        <v>70</v>
      </c>
      <c r="E187" s="9" t="s">
        <v>28</v>
      </c>
      <c r="F187" s="10">
        <v>15.27</v>
      </c>
      <c r="G187" s="19">
        <f t="shared" si="6"/>
        <v>20.003699999999998</v>
      </c>
      <c r="H187" t="s">
        <v>54</v>
      </c>
    </row>
    <row r="188" spans="1:14" x14ac:dyDescent="0.25">
      <c r="B188" s="9" t="s">
        <v>15</v>
      </c>
      <c r="C188" s="9">
        <v>22.8</v>
      </c>
      <c r="D188" s="14" t="s">
        <v>71</v>
      </c>
      <c r="E188" s="9" t="s">
        <v>28</v>
      </c>
      <c r="F188" s="10">
        <v>20</v>
      </c>
      <c r="G188" s="19">
        <f t="shared" si="6"/>
        <v>456</v>
      </c>
      <c r="H188" t="s">
        <v>75</v>
      </c>
    </row>
    <row r="189" spans="1:14" x14ac:dyDescent="0.25">
      <c r="B189" s="9" t="s">
        <v>15</v>
      </c>
      <c r="C189" s="9">
        <v>8.68</v>
      </c>
      <c r="D189" s="14" t="s">
        <v>18</v>
      </c>
      <c r="E189" s="9" t="s">
        <v>28</v>
      </c>
      <c r="F189" s="10">
        <v>79.849999999999994</v>
      </c>
      <c r="G189" s="19">
        <f t="shared" si="6"/>
        <v>693.09799999999996</v>
      </c>
      <c r="H189" t="s">
        <v>61</v>
      </c>
    </row>
    <row r="190" spans="1:14" x14ac:dyDescent="0.25">
      <c r="F190" s="18" t="s">
        <v>19</v>
      </c>
      <c r="G190" s="19">
        <f>SUM(G180:G189)</f>
        <v>23496.0717</v>
      </c>
      <c r="J190" s="37">
        <f>G190</f>
        <v>23496.0717</v>
      </c>
      <c r="K190" t="s">
        <v>55</v>
      </c>
    </row>
    <row r="191" spans="1:14" x14ac:dyDescent="0.25">
      <c r="F191" s="18" t="s">
        <v>20</v>
      </c>
      <c r="G191" s="19">
        <f>0.0825*SUM(G180:G181,G183:G185)</f>
        <v>1827.9500250000001</v>
      </c>
      <c r="J191" s="37">
        <f>G191</f>
        <v>1827.9500250000001</v>
      </c>
      <c r="K191" t="s">
        <v>20</v>
      </c>
    </row>
    <row r="192" spans="1:14" x14ac:dyDescent="0.25">
      <c r="F192" s="18" t="s">
        <v>56</v>
      </c>
      <c r="G192" s="10"/>
      <c r="J192" s="37">
        <f>G195</f>
        <v>1374.8</v>
      </c>
      <c r="K192" t="s">
        <v>62</v>
      </c>
    </row>
    <row r="193" spans="1:14" x14ac:dyDescent="0.25">
      <c r="F193" s="18" t="s">
        <v>21</v>
      </c>
      <c r="G193" s="23">
        <v>22340.5</v>
      </c>
      <c r="H193" s="39" t="s">
        <v>103</v>
      </c>
      <c r="I193" s="39"/>
      <c r="J193" s="37">
        <f>SUM(J190:J192)</f>
        <v>26698.821724999998</v>
      </c>
      <c r="K193" t="s">
        <v>55</v>
      </c>
    </row>
    <row r="194" spans="1:14" x14ac:dyDescent="0.25">
      <c r="F194" s="18" t="s">
        <v>22</v>
      </c>
      <c r="G194" s="21">
        <f>0.1*SUM(G190:G193)</f>
        <v>4766.4521725000004</v>
      </c>
      <c r="H194" s="22" t="s">
        <v>100</v>
      </c>
      <c r="I194" s="24"/>
      <c r="J194" s="37">
        <f>J197-J193</f>
        <v>18881.618275000004</v>
      </c>
      <c r="K194" t="s">
        <v>21</v>
      </c>
    </row>
    <row r="195" spans="1:14" x14ac:dyDescent="0.25">
      <c r="F195" s="18" t="s">
        <v>57</v>
      </c>
      <c r="G195" s="19">
        <v>1374.8</v>
      </c>
      <c r="J195" s="37">
        <f>SUM(J193:J194)</f>
        <v>45580.44</v>
      </c>
      <c r="K195" t="s">
        <v>23</v>
      </c>
    </row>
    <row r="196" spans="1:14" x14ac:dyDescent="0.25">
      <c r="F196" s="18" t="s">
        <v>23</v>
      </c>
      <c r="G196" s="10">
        <f>SUM(G190:G195)</f>
        <v>53805.773897500003</v>
      </c>
    </row>
    <row r="197" spans="1:14" x14ac:dyDescent="0.25">
      <c r="J197" s="37">
        <v>45580.44</v>
      </c>
      <c r="K197" t="s">
        <v>58</v>
      </c>
      <c r="N197" s="43">
        <v>47689.98</v>
      </c>
    </row>
    <row r="200" spans="1:14" x14ac:dyDescent="0.25">
      <c r="A200" s="2">
        <v>111747</v>
      </c>
      <c r="B200" s="27" t="s">
        <v>76</v>
      </c>
      <c r="C200" s="28"/>
      <c r="D200" s="29"/>
      <c r="E200" s="28"/>
      <c r="F200" s="30"/>
      <c r="G200" s="31"/>
    </row>
    <row r="201" spans="1:14" s="1" customFormat="1" x14ac:dyDescent="0.25">
      <c r="A201" s="5"/>
      <c r="B201" s="7" t="s">
        <v>9</v>
      </c>
      <c r="C201" s="7" t="s">
        <v>10</v>
      </c>
      <c r="D201" s="13" t="s">
        <v>11</v>
      </c>
      <c r="E201" s="7" t="s">
        <v>12</v>
      </c>
      <c r="F201" s="8" t="s">
        <v>13</v>
      </c>
      <c r="G201" s="8" t="s">
        <v>14</v>
      </c>
      <c r="I201" s="1" t="s">
        <v>25</v>
      </c>
      <c r="J201">
        <v>1799039798</v>
      </c>
      <c r="N201" s="42"/>
    </row>
    <row r="202" spans="1:14" ht="30" x14ac:dyDescent="0.25">
      <c r="B202" s="9" t="s">
        <v>42</v>
      </c>
      <c r="C202" s="9">
        <v>16</v>
      </c>
      <c r="D202" s="14" t="s">
        <v>43</v>
      </c>
      <c r="E202" s="9" t="s">
        <v>28</v>
      </c>
      <c r="F202" s="10">
        <v>5139.05</v>
      </c>
      <c r="G202" s="19">
        <f t="shared" ref="G202:G211" si="7">C202*F202</f>
        <v>82224.800000000003</v>
      </c>
    </row>
    <row r="203" spans="1:14" ht="30" x14ac:dyDescent="0.25">
      <c r="B203" s="9" t="s">
        <v>45</v>
      </c>
      <c r="C203" s="9">
        <v>16</v>
      </c>
      <c r="D203" s="14" t="s">
        <v>46</v>
      </c>
      <c r="E203" s="9" t="s">
        <v>28</v>
      </c>
      <c r="F203" s="10">
        <v>47</v>
      </c>
      <c r="G203" s="19">
        <f t="shared" si="7"/>
        <v>752</v>
      </c>
    </row>
    <row r="204" spans="1:14" ht="30" x14ac:dyDescent="0.25">
      <c r="B204" s="9" t="s">
        <v>47</v>
      </c>
      <c r="C204" s="9">
        <v>27</v>
      </c>
      <c r="D204" s="14" t="s">
        <v>48</v>
      </c>
      <c r="E204" s="9" t="s">
        <v>28</v>
      </c>
      <c r="F204" s="10">
        <v>10</v>
      </c>
      <c r="G204" s="19">
        <f t="shared" si="7"/>
        <v>270</v>
      </c>
    </row>
    <row r="205" spans="1:14" x14ac:dyDescent="0.25">
      <c r="B205" s="9" t="s">
        <v>49</v>
      </c>
      <c r="C205" s="9">
        <v>17</v>
      </c>
      <c r="D205" s="14" t="s">
        <v>50</v>
      </c>
      <c r="E205" s="9" t="s">
        <v>28</v>
      </c>
      <c r="F205" s="10">
        <v>563.19000000000005</v>
      </c>
      <c r="G205" s="19">
        <f t="shared" si="7"/>
        <v>9574.2300000000014</v>
      </c>
    </row>
    <row r="206" spans="1:14" x14ac:dyDescent="0.25">
      <c r="B206" s="9" t="s">
        <v>51</v>
      </c>
      <c r="C206" s="9">
        <v>10</v>
      </c>
      <c r="D206" s="14" t="s">
        <v>50</v>
      </c>
      <c r="E206" s="9" t="s">
        <v>28</v>
      </c>
      <c r="F206" s="10">
        <v>603.1</v>
      </c>
      <c r="G206" s="19">
        <f t="shared" si="7"/>
        <v>6031</v>
      </c>
    </row>
    <row r="207" spans="1:14" x14ac:dyDescent="0.25">
      <c r="B207" s="9" t="s">
        <v>52</v>
      </c>
      <c r="C207" s="9">
        <v>10</v>
      </c>
      <c r="D207" s="14" t="s">
        <v>53</v>
      </c>
      <c r="E207" s="9" t="s">
        <v>28</v>
      </c>
      <c r="F207" s="10">
        <v>328.53</v>
      </c>
      <c r="G207" s="19">
        <f t="shared" si="7"/>
        <v>3285.2999999999997</v>
      </c>
    </row>
    <row r="208" spans="1:14" x14ac:dyDescent="0.25">
      <c r="B208" s="9"/>
      <c r="C208" s="9"/>
      <c r="D208" s="14"/>
      <c r="E208" s="9"/>
      <c r="F208" s="10"/>
      <c r="G208" s="19">
        <f t="shared" si="7"/>
        <v>0</v>
      </c>
    </row>
    <row r="209" spans="1:14" x14ac:dyDescent="0.25">
      <c r="B209" s="9" t="s">
        <v>15</v>
      </c>
      <c r="C209" s="9">
        <v>1.31</v>
      </c>
      <c r="D209" s="14" t="s">
        <v>70</v>
      </c>
      <c r="E209" s="9" t="s">
        <v>28</v>
      </c>
      <c r="F209" s="10">
        <v>15.27</v>
      </c>
      <c r="G209" s="19">
        <f t="shared" si="7"/>
        <v>20.003699999999998</v>
      </c>
      <c r="H209" t="s">
        <v>54</v>
      </c>
    </row>
    <row r="210" spans="1:14" x14ac:dyDescent="0.25">
      <c r="B210" s="9" t="s">
        <v>15</v>
      </c>
      <c r="C210" s="9">
        <v>51.6</v>
      </c>
      <c r="D210" s="14" t="s">
        <v>71</v>
      </c>
      <c r="E210" s="9" t="s">
        <v>28</v>
      </c>
      <c r="F210" s="10">
        <v>20</v>
      </c>
      <c r="G210" s="19">
        <f t="shared" si="7"/>
        <v>1032</v>
      </c>
      <c r="H210" t="s">
        <v>66</v>
      </c>
    </row>
    <row r="211" spans="1:14" x14ac:dyDescent="0.25">
      <c r="B211" s="9" t="s">
        <v>15</v>
      </c>
      <c r="C211" s="9">
        <v>8.68</v>
      </c>
      <c r="D211" s="14" t="s">
        <v>18</v>
      </c>
      <c r="E211" s="9" t="s">
        <v>28</v>
      </c>
      <c r="F211" s="10">
        <v>79.849999999999994</v>
      </c>
      <c r="G211" s="19">
        <f t="shared" si="7"/>
        <v>693.09799999999996</v>
      </c>
      <c r="H211" t="s">
        <v>61</v>
      </c>
    </row>
    <row r="212" spans="1:14" x14ac:dyDescent="0.25">
      <c r="F212" s="18" t="s">
        <v>19</v>
      </c>
      <c r="G212" s="19">
        <f>SUM(G202:G211)</f>
        <v>103882.4317</v>
      </c>
      <c r="J212" s="37">
        <f>G212</f>
        <v>103882.4317</v>
      </c>
      <c r="K212" t="s">
        <v>55</v>
      </c>
    </row>
    <row r="213" spans="1:14" x14ac:dyDescent="0.25">
      <c r="F213" s="18" t="s">
        <v>20</v>
      </c>
      <c r="G213" s="19">
        <f>0.0825*SUM(G202:G203,G205:G207)</f>
        <v>8404.054725</v>
      </c>
      <c r="J213" s="37">
        <f>G213</f>
        <v>8404.054725</v>
      </c>
      <c r="K213" t="s">
        <v>20</v>
      </c>
    </row>
    <row r="214" spans="1:14" x14ac:dyDescent="0.25">
      <c r="F214" s="18" t="s">
        <v>56</v>
      </c>
      <c r="G214" s="10"/>
      <c r="J214" s="37">
        <f>G217</f>
        <v>3111.87</v>
      </c>
      <c r="K214" t="s">
        <v>62</v>
      </c>
    </row>
    <row r="215" spans="1:14" x14ac:dyDescent="0.25">
      <c r="F215" s="18" t="s">
        <v>21</v>
      </c>
      <c r="G215" s="23">
        <v>245194.87</v>
      </c>
      <c r="H215" s="39" t="s">
        <v>103</v>
      </c>
      <c r="I215" s="39"/>
      <c r="J215" s="37">
        <f>SUM(J212:J214)</f>
        <v>115398.35642499999</v>
      </c>
      <c r="K215" t="s">
        <v>55</v>
      </c>
    </row>
    <row r="216" spans="1:14" x14ac:dyDescent="0.25">
      <c r="F216" s="18" t="s">
        <v>22</v>
      </c>
      <c r="G216" s="21">
        <f>0.1*SUM(G212:G215)</f>
        <v>35748.135642500005</v>
      </c>
      <c r="H216" s="22" t="s">
        <v>100</v>
      </c>
      <c r="I216" s="24"/>
      <c r="J216" s="37">
        <f>J219-J215</f>
        <v>121251.61357500001</v>
      </c>
      <c r="K216" t="s">
        <v>21</v>
      </c>
    </row>
    <row r="217" spans="1:14" x14ac:dyDescent="0.25">
      <c r="F217" s="18" t="s">
        <v>57</v>
      </c>
      <c r="G217" s="19">
        <v>3111.87</v>
      </c>
      <c r="J217" s="37">
        <f>SUM(J215:J216)</f>
        <v>236649.97</v>
      </c>
      <c r="K217" t="s">
        <v>23</v>
      </c>
    </row>
    <row r="218" spans="1:14" x14ac:dyDescent="0.25">
      <c r="F218" s="18" t="s">
        <v>23</v>
      </c>
      <c r="G218" s="10">
        <f>SUM(G212:G217)</f>
        <v>396341.36206750001</v>
      </c>
    </row>
    <row r="219" spans="1:14" x14ac:dyDescent="0.25">
      <c r="J219" s="37">
        <v>236649.97</v>
      </c>
      <c r="K219" t="s">
        <v>58</v>
      </c>
      <c r="N219" s="24">
        <v>233706.45</v>
      </c>
    </row>
    <row r="222" spans="1:14" x14ac:dyDescent="0.25">
      <c r="A222" s="2">
        <v>111876</v>
      </c>
      <c r="B222" s="27" t="s">
        <v>77</v>
      </c>
      <c r="C222" s="28"/>
      <c r="D222" s="29"/>
      <c r="E222" s="28"/>
      <c r="F222" s="30"/>
      <c r="G222" s="31"/>
    </row>
    <row r="223" spans="1:14" s="1" customFormat="1" x14ac:dyDescent="0.25">
      <c r="A223" s="5"/>
      <c r="B223" s="7" t="s">
        <v>9</v>
      </c>
      <c r="C223" s="7" t="s">
        <v>10</v>
      </c>
      <c r="D223" s="13" t="s">
        <v>11</v>
      </c>
      <c r="E223" s="7" t="s">
        <v>12</v>
      </c>
      <c r="F223" s="8" t="s">
        <v>13</v>
      </c>
      <c r="G223" s="8" t="s">
        <v>14</v>
      </c>
      <c r="I223" s="1" t="s">
        <v>25</v>
      </c>
      <c r="J223">
        <v>1799039802</v>
      </c>
      <c r="N223" s="42"/>
    </row>
    <row r="224" spans="1:14" x14ac:dyDescent="0.25">
      <c r="B224" s="9" t="s">
        <v>35</v>
      </c>
      <c r="C224" s="9">
        <v>6</v>
      </c>
      <c r="D224" s="14" t="s">
        <v>36</v>
      </c>
      <c r="E224" s="9" t="s">
        <v>28</v>
      </c>
      <c r="F224" s="10">
        <v>467.65</v>
      </c>
      <c r="G224" s="10">
        <f t="shared" ref="G224:G235" si="8">C224*F224</f>
        <v>2805.8999999999996</v>
      </c>
    </row>
    <row r="225" spans="2:9" ht="45" x14ac:dyDescent="0.25">
      <c r="B225" s="9" t="s">
        <v>37</v>
      </c>
      <c r="C225" s="9">
        <v>6</v>
      </c>
      <c r="D225" s="14" t="s">
        <v>38</v>
      </c>
      <c r="E225" s="9" t="s">
        <v>39</v>
      </c>
      <c r="F225" s="10">
        <v>12.74</v>
      </c>
      <c r="G225" s="10">
        <f t="shared" si="8"/>
        <v>76.44</v>
      </c>
      <c r="H225" s="36" t="s">
        <v>102</v>
      </c>
      <c r="I225" s="36"/>
    </row>
    <row r="226" spans="2:9" ht="30" x14ac:dyDescent="0.25">
      <c r="B226" s="9" t="s">
        <v>42</v>
      </c>
      <c r="C226" s="9">
        <v>10</v>
      </c>
      <c r="D226" s="14" t="s">
        <v>43</v>
      </c>
      <c r="E226" s="9" t="s">
        <v>28</v>
      </c>
      <c r="F226" s="10">
        <v>5139.05</v>
      </c>
      <c r="G226" s="10">
        <f t="shared" si="8"/>
        <v>51390.5</v>
      </c>
    </row>
    <row r="227" spans="2:9" ht="30" x14ac:dyDescent="0.25">
      <c r="B227" s="9" t="s">
        <v>45</v>
      </c>
      <c r="C227" s="9">
        <v>7</v>
      </c>
      <c r="D227" s="14" t="s">
        <v>46</v>
      </c>
      <c r="E227" s="9" t="s">
        <v>28</v>
      </c>
      <c r="F227" s="10">
        <v>47</v>
      </c>
      <c r="G227" s="10">
        <f t="shared" si="8"/>
        <v>329</v>
      </c>
    </row>
    <row r="228" spans="2:9" ht="30" x14ac:dyDescent="0.25">
      <c r="B228" s="9" t="s">
        <v>47</v>
      </c>
      <c r="C228" s="9">
        <v>18</v>
      </c>
      <c r="D228" s="14" t="s">
        <v>48</v>
      </c>
      <c r="E228" s="9" t="s">
        <v>28</v>
      </c>
      <c r="F228" s="10">
        <v>10</v>
      </c>
      <c r="G228" s="10">
        <f t="shared" si="8"/>
        <v>180</v>
      </c>
    </row>
    <row r="229" spans="2:9" x14ac:dyDescent="0.25">
      <c r="B229" s="9" t="s">
        <v>49</v>
      </c>
      <c r="C229" s="9">
        <v>9</v>
      </c>
      <c r="D229" s="14" t="s">
        <v>50</v>
      </c>
      <c r="E229" s="9" t="s">
        <v>28</v>
      </c>
      <c r="F229" s="10">
        <v>563.19000000000005</v>
      </c>
      <c r="G229" s="10">
        <f t="shared" si="8"/>
        <v>5068.7100000000009</v>
      </c>
    </row>
    <row r="230" spans="2:9" x14ac:dyDescent="0.25">
      <c r="B230" s="9" t="s">
        <v>51</v>
      </c>
      <c r="C230" s="9">
        <v>9</v>
      </c>
      <c r="D230" s="14" t="s">
        <v>50</v>
      </c>
      <c r="E230" s="9" t="s">
        <v>28</v>
      </c>
      <c r="F230" s="10">
        <v>603.1</v>
      </c>
      <c r="G230" s="10">
        <f t="shared" si="8"/>
        <v>5427.9000000000005</v>
      </c>
    </row>
    <row r="231" spans="2:9" x14ac:dyDescent="0.25">
      <c r="B231" s="9" t="s">
        <v>52</v>
      </c>
      <c r="C231" s="9">
        <v>9</v>
      </c>
      <c r="D231" s="14" t="s">
        <v>53</v>
      </c>
      <c r="E231" s="9" t="s">
        <v>28</v>
      </c>
      <c r="F231" s="10">
        <v>328.53</v>
      </c>
      <c r="G231" s="10">
        <f t="shared" si="8"/>
        <v>2956.7699999999995</v>
      </c>
    </row>
    <row r="232" spans="2:9" x14ac:dyDescent="0.25">
      <c r="B232" s="9"/>
      <c r="C232" s="9"/>
      <c r="D232" s="14"/>
      <c r="E232" s="9"/>
      <c r="F232" s="10"/>
      <c r="G232" s="10">
        <f t="shared" si="8"/>
        <v>0</v>
      </c>
    </row>
    <row r="233" spans="2:9" x14ac:dyDescent="0.25">
      <c r="B233" s="9" t="s">
        <v>15</v>
      </c>
      <c r="C233" s="9">
        <v>1.31</v>
      </c>
      <c r="D233" s="14" t="s">
        <v>70</v>
      </c>
      <c r="E233" s="9" t="s">
        <v>28</v>
      </c>
      <c r="F233" s="10">
        <v>15.27</v>
      </c>
      <c r="G233" s="10">
        <f t="shared" si="8"/>
        <v>20.003699999999998</v>
      </c>
      <c r="H233" t="s">
        <v>54</v>
      </c>
    </row>
    <row r="234" spans="2:9" x14ac:dyDescent="0.25">
      <c r="B234" s="9" t="s">
        <v>15</v>
      </c>
      <c r="C234" s="9">
        <v>33.6</v>
      </c>
      <c r="D234" s="14" t="s">
        <v>71</v>
      </c>
      <c r="E234" s="9" t="s">
        <v>28</v>
      </c>
      <c r="F234" s="10">
        <v>20</v>
      </c>
      <c r="G234" s="10">
        <f t="shared" si="8"/>
        <v>672</v>
      </c>
      <c r="H234" t="s">
        <v>78</v>
      </c>
    </row>
    <row r="235" spans="2:9" x14ac:dyDescent="0.25">
      <c r="B235" s="9" t="s">
        <v>15</v>
      </c>
      <c r="C235" s="9">
        <v>8.68</v>
      </c>
      <c r="D235" s="14" t="s">
        <v>18</v>
      </c>
      <c r="E235" s="9" t="s">
        <v>28</v>
      </c>
      <c r="F235" s="10">
        <v>79.849999999999994</v>
      </c>
      <c r="G235" s="10">
        <f t="shared" si="8"/>
        <v>693.09799999999996</v>
      </c>
      <c r="H235" t="s">
        <v>61</v>
      </c>
    </row>
    <row r="236" spans="2:9" x14ac:dyDescent="0.25">
      <c r="F236" s="18" t="s">
        <v>19</v>
      </c>
      <c r="G236" s="10">
        <f>SUM(G224:G235)</f>
        <v>69620.3217</v>
      </c>
    </row>
    <row r="237" spans="2:9" x14ac:dyDescent="0.25">
      <c r="F237" s="18" t="s">
        <v>20</v>
      </c>
      <c r="G237" s="10">
        <f>0.0825*SUM(G224:G227,G229:G231)</f>
        <v>5614.5556500000002</v>
      </c>
    </row>
    <row r="238" spans="2:9" x14ac:dyDescent="0.25">
      <c r="F238" s="18" t="s">
        <v>56</v>
      </c>
      <c r="G238" s="10"/>
    </row>
    <row r="239" spans="2:9" x14ac:dyDescent="0.25">
      <c r="F239" s="18" t="s">
        <v>21</v>
      </c>
      <c r="G239" s="10">
        <v>226643.06</v>
      </c>
    </row>
    <row r="240" spans="2:9" x14ac:dyDescent="0.25">
      <c r="F240" s="18" t="s">
        <v>22</v>
      </c>
      <c r="G240" s="10">
        <f>0.1*SUM(G236:G239)</f>
        <v>30187.793735000003</v>
      </c>
    </row>
    <row r="241" spans="1:14" x14ac:dyDescent="0.25">
      <c r="F241" s="18" t="s">
        <v>57</v>
      </c>
      <c r="G241" s="10">
        <v>2026.02</v>
      </c>
    </row>
    <row r="242" spans="1:14" x14ac:dyDescent="0.25">
      <c r="F242" s="18" t="s">
        <v>23</v>
      </c>
      <c r="G242" s="10">
        <f>SUM(G236:G241)</f>
        <v>334091.75108500005</v>
      </c>
    </row>
    <row r="243" spans="1:14" x14ac:dyDescent="0.25">
      <c r="F243" s="10" t="s">
        <v>8</v>
      </c>
      <c r="G243" s="10">
        <f>0.8*G242</f>
        <v>267273.40086800006</v>
      </c>
    </row>
    <row r="246" spans="1:14" x14ac:dyDescent="0.25">
      <c r="A246" s="2">
        <v>16047177</v>
      </c>
      <c r="B246" s="27" t="s">
        <v>79</v>
      </c>
      <c r="C246" s="28"/>
      <c r="D246" s="29"/>
      <c r="E246" s="28"/>
      <c r="F246" s="30"/>
      <c r="G246" s="31"/>
    </row>
    <row r="247" spans="1:14" s="1" customFormat="1" x14ac:dyDescent="0.25">
      <c r="A247" s="5"/>
      <c r="B247" s="7" t="s">
        <v>9</v>
      </c>
      <c r="C247" s="7" t="s">
        <v>10</v>
      </c>
      <c r="D247" s="13" t="s">
        <v>11</v>
      </c>
      <c r="E247" s="7" t="s">
        <v>12</v>
      </c>
      <c r="F247" s="8" t="s">
        <v>13</v>
      </c>
      <c r="G247" s="8" t="s">
        <v>14</v>
      </c>
      <c r="H247" s="1" t="s">
        <v>25</v>
      </c>
      <c r="J247" s="38"/>
      <c r="N247" s="42"/>
    </row>
    <row r="248" spans="1:14" ht="30" x14ac:dyDescent="0.25">
      <c r="B248" s="9" t="s">
        <v>47</v>
      </c>
      <c r="C248" s="9">
        <v>23</v>
      </c>
      <c r="D248" s="14" t="s">
        <v>48</v>
      </c>
      <c r="E248" s="9" t="s">
        <v>28</v>
      </c>
      <c r="F248" s="10">
        <v>10</v>
      </c>
      <c r="G248" s="19">
        <f t="shared" ref="G248:G255" si="9">C248*F248</f>
        <v>230</v>
      </c>
      <c r="H248">
        <v>1799039816</v>
      </c>
    </row>
    <row r="249" spans="1:14" x14ac:dyDescent="0.25">
      <c r="B249" s="9" t="s">
        <v>49</v>
      </c>
      <c r="C249" s="9">
        <v>16</v>
      </c>
      <c r="D249" s="14" t="s">
        <v>50</v>
      </c>
      <c r="E249" s="9" t="s">
        <v>28</v>
      </c>
      <c r="F249" s="10">
        <v>563.19000000000005</v>
      </c>
      <c r="G249" s="19">
        <f t="shared" si="9"/>
        <v>9011.0400000000009</v>
      </c>
    </row>
    <row r="250" spans="1:14" x14ac:dyDescent="0.25">
      <c r="B250" s="9" t="s">
        <v>51</v>
      </c>
      <c r="C250" s="9">
        <v>7</v>
      </c>
      <c r="D250" s="14" t="s">
        <v>50</v>
      </c>
      <c r="E250" s="9" t="s">
        <v>28</v>
      </c>
      <c r="F250" s="10">
        <v>603.1</v>
      </c>
      <c r="G250" s="19">
        <f t="shared" si="9"/>
        <v>4221.7</v>
      </c>
    </row>
    <row r="251" spans="1:14" x14ac:dyDescent="0.25">
      <c r="B251" s="9" t="s">
        <v>52</v>
      </c>
      <c r="C251" s="9">
        <v>7</v>
      </c>
      <c r="D251" s="14" t="s">
        <v>53</v>
      </c>
      <c r="E251" s="9" t="s">
        <v>28</v>
      </c>
      <c r="F251" s="10">
        <v>328.53</v>
      </c>
      <c r="G251" s="19">
        <f t="shared" si="9"/>
        <v>2299.71</v>
      </c>
    </row>
    <row r="252" spans="1:14" x14ac:dyDescent="0.25">
      <c r="B252" s="9"/>
      <c r="C252" s="9"/>
      <c r="D252" s="14"/>
      <c r="E252" s="9"/>
      <c r="F252" s="10"/>
      <c r="G252" s="19">
        <f t="shared" si="9"/>
        <v>0</v>
      </c>
    </row>
    <row r="253" spans="1:14" x14ac:dyDescent="0.25">
      <c r="B253" s="9" t="s">
        <v>15</v>
      </c>
      <c r="C253" s="9">
        <v>1.31</v>
      </c>
      <c r="D253" s="14" t="s">
        <v>70</v>
      </c>
      <c r="E253" s="9" t="s">
        <v>28</v>
      </c>
      <c r="F253" s="10">
        <v>15.27</v>
      </c>
      <c r="G253" s="19">
        <f t="shared" si="9"/>
        <v>20.003699999999998</v>
      </c>
      <c r="H253" t="s">
        <v>54</v>
      </c>
    </row>
    <row r="254" spans="1:14" x14ac:dyDescent="0.25">
      <c r="B254" s="9" t="s">
        <v>15</v>
      </c>
      <c r="C254" s="9">
        <v>27.6</v>
      </c>
      <c r="D254" s="14" t="s">
        <v>71</v>
      </c>
      <c r="E254" s="9" t="s">
        <v>28</v>
      </c>
      <c r="F254" s="10">
        <v>20</v>
      </c>
      <c r="G254" s="19">
        <f t="shared" si="9"/>
        <v>552</v>
      </c>
      <c r="H254" t="s">
        <v>80</v>
      </c>
    </row>
    <row r="255" spans="1:14" x14ac:dyDescent="0.25">
      <c r="B255" s="9" t="s">
        <v>15</v>
      </c>
      <c r="C255" s="9">
        <v>8.68</v>
      </c>
      <c r="D255" s="14" t="s">
        <v>18</v>
      </c>
      <c r="E255" s="9" t="s">
        <v>28</v>
      </c>
      <c r="F255" s="10">
        <v>79.849999999999994</v>
      </c>
      <c r="G255" s="19">
        <f t="shared" si="9"/>
        <v>693.09799999999996</v>
      </c>
      <c r="H255" t="s">
        <v>61</v>
      </c>
    </row>
    <row r="256" spans="1:14" x14ac:dyDescent="0.25">
      <c r="F256" s="18" t="s">
        <v>19</v>
      </c>
      <c r="G256" s="19">
        <f>SUM(G248:G255)</f>
        <v>17027.5517</v>
      </c>
      <c r="J256" s="37">
        <f>G256</f>
        <v>17027.5517</v>
      </c>
      <c r="K256" t="s">
        <v>55</v>
      </c>
    </row>
    <row r="257" spans="1:14" x14ac:dyDescent="0.25">
      <c r="F257" s="18" t="s">
        <v>20</v>
      </c>
      <c r="G257" s="19">
        <f>0.0825*SUM(G249:G251)</f>
        <v>1281.4271250000002</v>
      </c>
      <c r="J257" s="37">
        <f>G257</f>
        <v>1281.4271250000002</v>
      </c>
      <c r="K257" t="s">
        <v>20</v>
      </c>
    </row>
    <row r="258" spans="1:14" x14ac:dyDescent="0.25">
      <c r="F258" s="18" t="s">
        <v>56</v>
      </c>
      <c r="G258" s="10"/>
      <c r="J258" s="37">
        <f>G261</f>
        <v>1664.23</v>
      </c>
      <c r="K258" t="s">
        <v>62</v>
      </c>
    </row>
    <row r="259" spans="1:14" x14ac:dyDescent="0.25">
      <c r="F259" s="18" t="s">
        <v>21</v>
      </c>
      <c r="G259" s="23">
        <v>28947.94</v>
      </c>
      <c r="H259" s="39" t="s">
        <v>103</v>
      </c>
      <c r="I259" s="39"/>
      <c r="J259" s="37">
        <f>SUM(J256:J258)</f>
        <v>19973.208824999998</v>
      </c>
      <c r="K259" t="s">
        <v>55</v>
      </c>
    </row>
    <row r="260" spans="1:14" x14ac:dyDescent="0.25">
      <c r="F260" s="18" t="s">
        <v>22</v>
      </c>
      <c r="G260" s="21">
        <f>0.1*SUM(G256:G259)</f>
        <v>4725.6918825000002</v>
      </c>
      <c r="H260" s="22" t="s">
        <v>100</v>
      </c>
      <c r="I260" s="24"/>
      <c r="J260" s="37">
        <f>J263-J259</f>
        <v>16869.441175000004</v>
      </c>
      <c r="K260" t="s">
        <v>21</v>
      </c>
    </row>
    <row r="261" spans="1:14" x14ac:dyDescent="0.25">
      <c r="F261" s="18" t="s">
        <v>57</v>
      </c>
      <c r="G261" s="19">
        <v>1664.23</v>
      </c>
      <c r="J261" s="37">
        <f>SUM(J259:J260)</f>
        <v>36842.65</v>
      </c>
      <c r="K261" t="s">
        <v>23</v>
      </c>
    </row>
    <row r="262" spans="1:14" x14ac:dyDescent="0.25">
      <c r="F262" s="18" t="s">
        <v>23</v>
      </c>
      <c r="G262" s="10">
        <f>SUM(G256:G261)</f>
        <v>53646.840707500007</v>
      </c>
    </row>
    <row r="263" spans="1:14" x14ac:dyDescent="0.25">
      <c r="J263" s="37">
        <v>36842.65</v>
      </c>
      <c r="K263" t="s">
        <v>58</v>
      </c>
      <c r="N263" s="24">
        <v>25006.01</v>
      </c>
    </row>
    <row r="265" spans="1:14" x14ac:dyDescent="0.25">
      <c r="A265" s="2">
        <v>16082849</v>
      </c>
      <c r="B265" s="27" t="s">
        <v>81</v>
      </c>
      <c r="C265" s="28"/>
      <c r="D265" s="29"/>
      <c r="E265" s="28"/>
      <c r="F265" s="30"/>
      <c r="G265" s="31"/>
    </row>
    <row r="266" spans="1:14" s="1" customFormat="1" x14ac:dyDescent="0.25">
      <c r="A266" s="5"/>
      <c r="B266" s="7" t="s">
        <v>9</v>
      </c>
      <c r="C266" s="7" t="s">
        <v>10</v>
      </c>
      <c r="D266" s="13" t="s">
        <v>11</v>
      </c>
      <c r="E266" s="7" t="s">
        <v>12</v>
      </c>
      <c r="F266" s="8" t="s">
        <v>13</v>
      </c>
      <c r="G266" s="8" t="s">
        <v>14</v>
      </c>
      <c r="I266" s="1" t="s">
        <v>25</v>
      </c>
      <c r="J266">
        <v>1799039819</v>
      </c>
      <c r="N266" s="42"/>
    </row>
    <row r="267" spans="1:14" ht="30" x14ac:dyDescent="0.25">
      <c r="B267" s="9" t="s">
        <v>26</v>
      </c>
      <c r="C267" s="9">
        <v>1</v>
      </c>
      <c r="D267" s="14" t="s">
        <v>27</v>
      </c>
      <c r="E267" s="9" t="s">
        <v>28</v>
      </c>
      <c r="F267" s="10">
        <v>6860</v>
      </c>
      <c r="G267" s="19">
        <f t="shared" ref="G267:G283" si="10">C267*F267</f>
        <v>6860</v>
      </c>
    </row>
    <row r="268" spans="1:14" ht="30" x14ac:dyDescent="0.25">
      <c r="B268" s="9" t="s">
        <v>29</v>
      </c>
      <c r="C268" s="9">
        <v>1</v>
      </c>
      <c r="D268" s="14" t="s">
        <v>30</v>
      </c>
      <c r="E268" s="9" t="s">
        <v>28</v>
      </c>
      <c r="F268" s="10">
        <v>1880</v>
      </c>
      <c r="G268" s="19">
        <f t="shared" si="10"/>
        <v>1880</v>
      </c>
    </row>
    <row r="269" spans="1:14" x14ac:dyDescent="0.25">
      <c r="B269" s="9" t="s">
        <v>31</v>
      </c>
      <c r="C269" s="9">
        <v>1</v>
      </c>
      <c r="D269" s="14" t="s">
        <v>32</v>
      </c>
      <c r="E269" s="9" t="s">
        <v>28</v>
      </c>
      <c r="F269" s="10">
        <v>940</v>
      </c>
      <c r="G269" s="19">
        <f t="shared" si="10"/>
        <v>940</v>
      </c>
    </row>
    <row r="270" spans="1:14" x14ac:dyDescent="0.25">
      <c r="B270" s="9" t="s">
        <v>33</v>
      </c>
      <c r="C270" s="9">
        <v>1</v>
      </c>
      <c r="D270" s="14" t="s">
        <v>34</v>
      </c>
      <c r="E270" s="9" t="s">
        <v>28</v>
      </c>
      <c r="F270" s="10">
        <v>20</v>
      </c>
      <c r="G270" s="19">
        <f t="shared" si="10"/>
        <v>20</v>
      </c>
    </row>
    <row r="271" spans="1:14" x14ac:dyDescent="0.25">
      <c r="B271" s="9" t="s">
        <v>35</v>
      </c>
      <c r="C271" s="9">
        <v>14</v>
      </c>
      <c r="D271" s="14" t="s">
        <v>36</v>
      </c>
      <c r="E271" s="9" t="s">
        <v>28</v>
      </c>
      <c r="F271" s="10">
        <v>467.65</v>
      </c>
      <c r="G271" s="19">
        <f t="shared" si="10"/>
        <v>6547.0999999999995</v>
      </c>
    </row>
    <row r="272" spans="1:14" ht="45" x14ac:dyDescent="0.25">
      <c r="B272" s="9" t="s">
        <v>37</v>
      </c>
      <c r="C272" s="9">
        <v>14</v>
      </c>
      <c r="D272" s="14" t="s">
        <v>38</v>
      </c>
      <c r="E272" s="9" t="s">
        <v>39</v>
      </c>
      <c r="F272" s="10">
        <v>12.74</v>
      </c>
      <c r="G272" s="19">
        <f t="shared" si="10"/>
        <v>178.36</v>
      </c>
    </row>
    <row r="273" spans="2:11" x14ac:dyDescent="0.25">
      <c r="B273" s="9" t="s">
        <v>40</v>
      </c>
      <c r="C273" s="9">
        <v>1</v>
      </c>
      <c r="D273" s="14" t="s">
        <v>41</v>
      </c>
      <c r="E273" s="9" t="s">
        <v>28</v>
      </c>
      <c r="F273" s="10">
        <v>185.65</v>
      </c>
      <c r="G273" s="19">
        <f t="shared" si="10"/>
        <v>185.65</v>
      </c>
    </row>
    <row r="274" spans="2:11" ht="30" x14ac:dyDescent="0.25">
      <c r="B274" s="9" t="s">
        <v>42</v>
      </c>
      <c r="C274" s="9">
        <v>12</v>
      </c>
      <c r="D274" s="14" t="s">
        <v>43</v>
      </c>
      <c r="E274" s="9" t="s">
        <v>28</v>
      </c>
      <c r="F274" s="10">
        <v>5139.05</v>
      </c>
      <c r="G274" s="21">
        <f t="shared" si="10"/>
        <v>61668.600000000006</v>
      </c>
      <c r="H274" s="22" t="s">
        <v>100</v>
      </c>
      <c r="I274" s="24"/>
    </row>
    <row r="275" spans="2:11" ht="30" x14ac:dyDescent="0.25">
      <c r="B275" s="9" t="s">
        <v>45</v>
      </c>
      <c r="C275" s="9">
        <v>6</v>
      </c>
      <c r="D275" s="14" t="s">
        <v>46</v>
      </c>
      <c r="E275" s="9" t="s">
        <v>28</v>
      </c>
      <c r="F275" s="10">
        <v>47</v>
      </c>
      <c r="G275" s="19">
        <f t="shared" si="10"/>
        <v>282</v>
      </c>
    </row>
    <row r="276" spans="2:11" x14ac:dyDescent="0.25">
      <c r="B276" s="9"/>
      <c r="C276" s="9"/>
      <c r="D276" s="14"/>
      <c r="E276" s="9"/>
      <c r="F276" s="10"/>
      <c r="G276" s="19">
        <f t="shared" si="10"/>
        <v>0</v>
      </c>
    </row>
    <row r="277" spans="2:11" ht="30" x14ac:dyDescent="0.25">
      <c r="B277" s="9" t="s">
        <v>47</v>
      </c>
      <c r="C277" s="9">
        <v>27</v>
      </c>
      <c r="D277" s="14" t="s">
        <v>48</v>
      </c>
      <c r="E277" s="9" t="s">
        <v>28</v>
      </c>
      <c r="F277" s="10">
        <v>10</v>
      </c>
      <c r="G277" s="19">
        <f t="shared" si="10"/>
        <v>270</v>
      </c>
    </row>
    <row r="278" spans="2:11" x14ac:dyDescent="0.25">
      <c r="B278" s="9" t="s">
        <v>49</v>
      </c>
      <c r="C278" s="9">
        <v>23</v>
      </c>
      <c r="D278" s="14" t="s">
        <v>50</v>
      </c>
      <c r="E278" s="9" t="s">
        <v>28</v>
      </c>
      <c r="F278" s="10">
        <v>563.19000000000005</v>
      </c>
      <c r="G278" s="19">
        <f t="shared" si="10"/>
        <v>12953.37</v>
      </c>
    </row>
    <row r="279" spans="2:11" x14ac:dyDescent="0.25">
      <c r="B279" s="9" t="s">
        <v>51</v>
      </c>
      <c r="C279" s="9">
        <v>4</v>
      </c>
      <c r="D279" s="14" t="s">
        <v>50</v>
      </c>
      <c r="E279" s="9" t="s">
        <v>28</v>
      </c>
      <c r="F279" s="10">
        <v>603.1</v>
      </c>
      <c r="G279" s="19">
        <f t="shared" si="10"/>
        <v>2412.4</v>
      </c>
    </row>
    <row r="280" spans="2:11" x14ac:dyDescent="0.25">
      <c r="B280" s="9" t="s">
        <v>52</v>
      </c>
      <c r="C280" s="9">
        <v>4</v>
      </c>
      <c r="D280" s="14" t="s">
        <v>53</v>
      </c>
      <c r="E280" s="9" t="s">
        <v>28</v>
      </c>
      <c r="F280" s="10">
        <v>328.53</v>
      </c>
      <c r="G280" s="19">
        <f t="shared" si="10"/>
        <v>1314.12</v>
      </c>
    </row>
    <row r="281" spans="2:11" x14ac:dyDescent="0.25">
      <c r="B281" s="9" t="s">
        <v>15</v>
      </c>
      <c r="C281" s="9">
        <v>1.31</v>
      </c>
      <c r="D281" s="14" t="s">
        <v>70</v>
      </c>
      <c r="E281" s="9" t="s">
        <v>28</v>
      </c>
      <c r="F281" s="10">
        <v>15.27</v>
      </c>
      <c r="G281" s="19">
        <f t="shared" si="10"/>
        <v>20.003699999999998</v>
      </c>
      <c r="H281" t="s">
        <v>54</v>
      </c>
    </row>
    <row r="282" spans="2:11" x14ac:dyDescent="0.25">
      <c r="B282" s="9" t="s">
        <v>15</v>
      </c>
      <c r="C282" s="9">
        <v>46.8</v>
      </c>
      <c r="D282" s="14" t="s">
        <v>71</v>
      </c>
      <c r="E282" s="9" t="s">
        <v>28</v>
      </c>
      <c r="F282" s="10">
        <v>20</v>
      </c>
      <c r="G282" s="19">
        <f t="shared" si="10"/>
        <v>936</v>
      </c>
      <c r="H282" t="s">
        <v>82</v>
      </c>
    </row>
    <row r="283" spans="2:11" x14ac:dyDescent="0.25">
      <c r="B283" s="9" t="s">
        <v>15</v>
      </c>
      <c r="C283" s="9">
        <v>8.68</v>
      </c>
      <c r="D283" s="14" t="s">
        <v>18</v>
      </c>
      <c r="E283" s="9" t="s">
        <v>28</v>
      </c>
      <c r="F283" s="10">
        <v>79.849999999999994</v>
      </c>
      <c r="G283" s="19">
        <f t="shared" si="10"/>
        <v>693.09799999999996</v>
      </c>
      <c r="H283" t="s">
        <v>61</v>
      </c>
    </row>
    <row r="284" spans="2:11" x14ac:dyDescent="0.25">
      <c r="F284" s="18" t="s">
        <v>19</v>
      </c>
      <c r="G284" s="10">
        <f>SUM(G267:G283)</f>
        <v>97160.701699999991</v>
      </c>
      <c r="J284" s="37">
        <f>G284-G274</f>
        <v>35492.101699999985</v>
      </c>
      <c r="K284" t="s">
        <v>55</v>
      </c>
    </row>
    <row r="285" spans="2:11" x14ac:dyDescent="0.25">
      <c r="F285" s="18" t="s">
        <v>20</v>
      </c>
      <c r="G285" s="23">
        <f>0.0825*SUM(G267,G269:G275,G278:G280)</f>
        <v>7702.3319999999994</v>
      </c>
      <c r="H285" s="39" t="s">
        <v>103</v>
      </c>
      <c r="I285" s="39"/>
      <c r="J285" s="37">
        <f>0.0825*J284</f>
        <v>2928.0983902499988</v>
      </c>
      <c r="K285" t="s">
        <v>20</v>
      </c>
    </row>
    <row r="286" spans="2:11" x14ac:dyDescent="0.25">
      <c r="F286" s="18" t="s">
        <v>56</v>
      </c>
      <c r="G286" s="10"/>
      <c r="J286" s="37">
        <v>2948.61</v>
      </c>
      <c r="K286" t="s">
        <v>62</v>
      </c>
    </row>
    <row r="287" spans="2:11" x14ac:dyDescent="0.25">
      <c r="F287" s="18" t="s">
        <v>21</v>
      </c>
      <c r="G287" s="23">
        <v>227962</v>
      </c>
      <c r="H287" s="39" t="s">
        <v>103</v>
      </c>
      <c r="I287" s="39"/>
      <c r="J287" s="37">
        <f>SUM(J284:J286)</f>
        <v>41368.810090249986</v>
      </c>
      <c r="K287" t="s">
        <v>55</v>
      </c>
    </row>
    <row r="288" spans="2:11" x14ac:dyDescent="0.25">
      <c r="F288" s="18" t="s">
        <v>22</v>
      </c>
      <c r="G288" s="21">
        <f>0.1*SUM(G284:G287)</f>
        <v>33282.503369999999</v>
      </c>
      <c r="H288" s="22" t="s">
        <v>100</v>
      </c>
      <c r="I288" s="24"/>
      <c r="J288" s="37">
        <f>44506.16-41368.81</f>
        <v>3137.3500000000058</v>
      </c>
      <c r="K288" t="s">
        <v>21</v>
      </c>
    </row>
    <row r="289" spans="1:14" x14ac:dyDescent="0.25">
      <c r="F289" s="18" t="s">
        <v>57</v>
      </c>
      <c r="G289" s="19">
        <v>2948.61</v>
      </c>
      <c r="J289" s="37">
        <f>SUM(J287:J288)</f>
        <v>44506.160090249992</v>
      </c>
      <c r="K289" t="s">
        <v>23</v>
      </c>
    </row>
    <row r="290" spans="1:14" x14ac:dyDescent="0.25">
      <c r="F290" s="18" t="s">
        <v>23</v>
      </c>
      <c r="G290" s="10">
        <f>SUM(G284:G289)</f>
        <v>369056.14706999995</v>
      </c>
    </row>
    <row r="291" spans="1:14" x14ac:dyDescent="0.25">
      <c r="J291" s="37">
        <v>44506.16</v>
      </c>
      <c r="K291" t="s">
        <v>58</v>
      </c>
      <c r="N291" s="24">
        <v>43935</v>
      </c>
    </row>
    <row r="294" spans="1:14" x14ac:dyDescent="0.25">
      <c r="A294" s="2">
        <v>111795</v>
      </c>
      <c r="B294" s="27" t="s">
        <v>83</v>
      </c>
      <c r="C294" s="28"/>
      <c r="D294" s="29"/>
      <c r="E294" s="28"/>
      <c r="F294" s="30"/>
      <c r="G294" s="31"/>
    </row>
    <row r="295" spans="1:14" s="1" customFormat="1" x14ac:dyDescent="0.25">
      <c r="A295" s="5"/>
      <c r="B295" s="7" t="s">
        <v>9</v>
      </c>
      <c r="C295" s="7" t="s">
        <v>10</v>
      </c>
      <c r="D295" s="13" t="s">
        <v>11</v>
      </c>
      <c r="E295" s="7" t="s">
        <v>12</v>
      </c>
      <c r="F295" s="8" t="s">
        <v>13</v>
      </c>
      <c r="G295" s="8" t="s">
        <v>14</v>
      </c>
      <c r="I295" s="1" t="s">
        <v>25</v>
      </c>
      <c r="J295">
        <v>1799039820</v>
      </c>
      <c r="N295" s="42"/>
    </row>
    <row r="296" spans="1:14" x14ac:dyDescent="0.25">
      <c r="B296" s="9" t="s">
        <v>35</v>
      </c>
      <c r="C296" s="9">
        <v>4</v>
      </c>
      <c r="D296" s="14" t="s">
        <v>36</v>
      </c>
      <c r="E296" s="9" t="s">
        <v>28</v>
      </c>
      <c r="F296" s="10">
        <v>467.65</v>
      </c>
      <c r="G296" s="10">
        <f t="shared" ref="G296:G306" si="11">C296*F296</f>
        <v>1870.6</v>
      </c>
    </row>
    <row r="297" spans="1:14" ht="45" x14ac:dyDescent="0.25">
      <c r="B297" s="9" t="s">
        <v>37</v>
      </c>
      <c r="C297" s="9">
        <v>4</v>
      </c>
      <c r="D297" s="14" t="s">
        <v>38</v>
      </c>
      <c r="E297" s="9" t="s">
        <v>39</v>
      </c>
      <c r="F297" s="10">
        <v>12.74</v>
      </c>
      <c r="G297" s="10">
        <f t="shared" si="11"/>
        <v>50.96</v>
      </c>
      <c r="H297" s="36" t="s">
        <v>102</v>
      </c>
      <c r="I297" s="36"/>
    </row>
    <row r="298" spans="1:14" ht="30" x14ac:dyDescent="0.25">
      <c r="B298" s="9" t="s">
        <v>42</v>
      </c>
      <c r="C298" s="9">
        <v>7</v>
      </c>
      <c r="D298" s="14" t="s">
        <v>43</v>
      </c>
      <c r="E298" s="9" t="s">
        <v>28</v>
      </c>
      <c r="F298" s="10">
        <v>5139.05</v>
      </c>
      <c r="G298" s="10">
        <f t="shared" si="11"/>
        <v>35973.35</v>
      </c>
    </row>
    <row r="299" spans="1:14" ht="30" x14ac:dyDescent="0.25">
      <c r="B299" s="9" t="s">
        <v>45</v>
      </c>
      <c r="C299" s="9">
        <v>5</v>
      </c>
      <c r="D299" s="14" t="s">
        <v>46</v>
      </c>
      <c r="E299" s="9" t="s">
        <v>28</v>
      </c>
      <c r="F299" s="10">
        <v>47</v>
      </c>
      <c r="G299" s="10">
        <f t="shared" si="11"/>
        <v>235</v>
      </c>
    </row>
    <row r="300" spans="1:14" ht="30" x14ac:dyDescent="0.25">
      <c r="B300" s="9" t="s">
        <v>47</v>
      </c>
      <c r="C300" s="9">
        <v>21</v>
      </c>
      <c r="D300" s="14" t="s">
        <v>48</v>
      </c>
      <c r="E300" s="9" t="s">
        <v>28</v>
      </c>
      <c r="F300" s="10">
        <v>10</v>
      </c>
      <c r="G300" s="10">
        <f t="shared" si="11"/>
        <v>210</v>
      </c>
    </row>
    <row r="301" spans="1:14" x14ac:dyDescent="0.25">
      <c r="B301" s="9" t="s">
        <v>49</v>
      </c>
      <c r="C301" s="9">
        <v>15</v>
      </c>
      <c r="D301" s="14" t="s">
        <v>50</v>
      </c>
      <c r="E301" s="9" t="s">
        <v>28</v>
      </c>
      <c r="F301" s="10">
        <v>563.19000000000005</v>
      </c>
      <c r="G301" s="10">
        <f t="shared" si="11"/>
        <v>8447.85</v>
      </c>
    </row>
    <row r="302" spans="1:14" x14ac:dyDescent="0.25">
      <c r="B302" s="9" t="s">
        <v>51</v>
      </c>
      <c r="C302" s="9">
        <v>6</v>
      </c>
      <c r="D302" s="14" t="s">
        <v>50</v>
      </c>
      <c r="E302" s="9" t="s">
        <v>28</v>
      </c>
      <c r="F302" s="10">
        <v>603.1</v>
      </c>
      <c r="G302" s="10">
        <f t="shared" si="11"/>
        <v>3618.6000000000004</v>
      </c>
    </row>
    <row r="303" spans="1:14" x14ac:dyDescent="0.25">
      <c r="B303" s="9" t="s">
        <v>52</v>
      </c>
      <c r="C303" s="9">
        <v>6</v>
      </c>
      <c r="D303" s="14" t="s">
        <v>53</v>
      </c>
      <c r="E303" s="9" t="s">
        <v>28</v>
      </c>
      <c r="F303" s="10">
        <v>328.53</v>
      </c>
      <c r="G303" s="10">
        <f t="shared" si="11"/>
        <v>1971.1799999999998</v>
      </c>
    </row>
    <row r="304" spans="1:14" x14ac:dyDescent="0.25">
      <c r="B304" s="9" t="s">
        <v>15</v>
      </c>
      <c r="C304" s="9">
        <v>1.31</v>
      </c>
      <c r="D304" s="14" t="s">
        <v>70</v>
      </c>
      <c r="E304" s="9" t="s">
        <v>28</v>
      </c>
      <c r="F304" s="10">
        <v>15.27</v>
      </c>
      <c r="G304" s="10">
        <f t="shared" si="11"/>
        <v>20.003699999999998</v>
      </c>
      <c r="H304" t="s">
        <v>54</v>
      </c>
    </row>
    <row r="305" spans="1:14" x14ac:dyDescent="0.25">
      <c r="B305" s="9" t="s">
        <v>15</v>
      </c>
      <c r="C305" s="9">
        <v>33.6</v>
      </c>
      <c r="D305" s="14" t="s">
        <v>71</v>
      </c>
      <c r="E305" s="9" t="s">
        <v>28</v>
      </c>
      <c r="F305" s="10">
        <v>20</v>
      </c>
      <c r="G305" s="10">
        <f t="shared" si="11"/>
        <v>672</v>
      </c>
      <c r="H305" t="s">
        <v>78</v>
      </c>
    </row>
    <row r="306" spans="1:14" x14ac:dyDescent="0.25">
      <c r="B306" s="9" t="s">
        <v>15</v>
      </c>
      <c r="C306" s="9">
        <v>8.68</v>
      </c>
      <c r="D306" s="14" t="s">
        <v>18</v>
      </c>
      <c r="E306" s="9" t="s">
        <v>28</v>
      </c>
      <c r="F306" s="10">
        <v>79.849999999999994</v>
      </c>
      <c r="G306" s="10">
        <f t="shared" si="11"/>
        <v>693.09799999999996</v>
      </c>
      <c r="H306" t="s">
        <v>61</v>
      </c>
    </row>
    <row r="307" spans="1:14" x14ac:dyDescent="0.25">
      <c r="F307" s="18" t="s">
        <v>19</v>
      </c>
      <c r="G307" s="10">
        <f>SUM(G296:G306)</f>
        <v>53762.641699999993</v>
      </c>
    </row>
    <row r="308" spans="1:14" x14ac:dyDescent="0.25">
      <c r="F308" s="18" t="s">
        <v>20</v>
      </c>
      <c r="G308" s="10">
        <f>0.0825*SUM(G296:G299,G301:G303)</f>
        <v>4303.8220499999998</v>
      </c>
    </row>
    <row r="309" spans="1:14" x14ac:dyDescent="0.25">
      <c r="F309" s="18" t="s">
        <v>56</v>
      </c>
      <c r="G309" s="10">
        <v>0</v>
      </c>
    </row>
    <row r="310" spans="1:14" x14ac:dyDescent="0.25">
      <c r="F310" s="18" t="s">
        <v>21</v>
      </c>
      <c r="G310" s="10">
        <v>147724.75</v>
      </c>
    </row>
    <row r="311" spans="1:14" x14ac:dyDescent="0.25">
      <c r="F311" s="18" t="s">
        <v>22</v>
      </c>
      <c r="G311" s="10">
        <f>0.1*SUM(G307:G310)</f>
        <v>20579.121375000002</v>
      </c>
    </row>
    <row r="312" spans="1:14" x14ac:dyDescent="0.25">
      <c r="F312" s="18" t="s">
        <v>57</v>
      </c>
      <c r="G312" s="10">
        <v>2026.02</v>
      </c>
    </row>
    <row r="313" spans="1:14" x14ac:dyDescent="0.25">
      <c r="F313" s="18" t="s">
        <v>23</v>
      </c>
      <c r="G313" s="10">
        <f>SUM(G307:G312)</f>
        <v>228396.35512499997</v>
      </c>
    </row>
    <row r="314" spans="1:14" x14ac:dyDescent="0.25">
      <c r="F314" s="10" t="s">
        <v>8</v>
      </c>
      <c r="G314" s="10">
        <f>0.8*G313</f>
        <v>182717.08409999998</v>
      </c>
      <c r="N314" s="24">
        <v>126924.48</v>
      </c>
    </row>
    <row r="316" spans="1:14" x14ac:dyDescent="0.25">
      <c r="A316" s="2">
        <v>16024019</v>
      </c>
      <c r="B316" s="27" t="s">
        <v>84</v>
      </c>
      <c r="C316" s="28"/>
      <c r="D316" s="29"/>
      <c r="E316" s="28"/>
      <c r="F316" s="30"/>
      <c r="G316" s="31"/>
    </row>
    <row r="317" spans="1:14" s="1" customFormat="1" x14ac:dyDescent="0.25">
      <c r="A317" s="5"/>
      <c r="B317" s="7" t="s">
        <v>9</v>
      </c>
      <c r="C317" s="7" t="s">
        <v>10</v>
      </c>
      <c r="D317" s="13" t="s">
        <v>11</v>
      </c>
      <c r="E317" s="7" t="s">
        <v>12</v>
      </c>
      <c r="F317" s="8" t="s">
        <v>13</v>
      </c>
      <c r="G317" s="8" t="s">
        <v>14</v>
      </c>
      <c r="I317" s="1" t="s">
        <v>25</v>
      </c>
      <c r="J317">
        <v>1799039821</v>
      </c>
      <c r="N317" s="42"/>
    </row>
    <row r="318" spans="1:14" ht="30" x14ac:dyDescent="0.25">
      <c r="B318" s="9" t="s">
        <v>42</v>
      </c>
      <c r="C318" s="9">
        <v>22</v>
      </c>
      <c r="D318" s="14" t="s">
        <v>43</v>
      </c>
      <c r="E318" s="9" t="s">
        <v>28</v>
      </c>
      <c r="F318" s="10">
        <v>5139.05</v>
      </c>
      <c r="G318" s="19">
        <f t="shared" ref="G318:G326" si="12">C318*F318</f>
        <v>113059.1</v>
      </c>
    </row>
    <row r="319" spans="1:14" ht="30" x14ac:dyDescent="0.25">
      <c r="B319" s="9" t="s">
        <v>45</v>
      </c>
      <c r="C319" s="9">
        <v>22</v>
      </c>
      <c r="D319" s="14" t="s">
        <v>46</v>
      </c>
      <c r="E319" s="9" t="s">
        <v>28</v>
      </c>
      <c r="F319" s="10">
        <v>47</v>
      </c>
      <c r="G319" s="19">
        <f t="shared" si="12"/>
        <v>1034</v>
      </c>
    </row>
    <row r="320" spans="1:14" ht="30" x14ac:dyDescent="0.25">
      <c r="B320" s="9" t="s">
        <v>47</v>
      </c>
      <c r="C320" s="9">
        <v>57</v>
      </c>
      <c r="D320" s="14" t="s">
        <v>48</v>
      </c>
      <c r="E320" s="9" t="s">
        <v>28</v>
      </c>
      <c r="F320" s="10">
        <v>10</v>
      </c>
      <c r="G320" s="19">
        <f t="shared" si="12"/>
        <v>570</v>
      </c>
    </row>
    <row r="321" spans="1:14" x14ac:dyDescent="0.25">
      <c r="B321" s="9" t="s">
        <v>49</v>
      </c>
      <c r="C321" s="9">
        <v>50</v>
      </c>
      <c r="D321" s="14" t="s">
        <v>50</v>
      </c>
      <c r="E321" s="9" t="s">
        <v>28</v>
      </c>
      <c r="F321" s="10">
        <v>563.19000000000005</v>
      </c>
      <c r="G321" s="19">
        <f t="shared" si="12"/>
        <v>28159.500000000004</v>
      </c>
    </row>
    <row r="322" spans="1:14" x14ac:dyDescent="0.25">
      <c r="B322" s="9" t="s">
        <v>51</v>
      </c>
      <c r="C322" s="9">
        <v>7</v>
      </c>
      <c r="D322" s="14" t="s">
        <v>50</v>
      </c>
      <c r="E322" s="9" t="s">
        <v>28</v>
      </c>
      <c r="F322" s="10">
        <v>603.1</v>
      </c>
      <c r="G322" s="19">
        <f t="shared" si="12"/>
        <v>4221.7</v>
      </c>
    </row>
    <row r="323" spans="1:14" x14ac:dyDescent="0.25">
      <c r="B323" s="9" t="s">
        <v>52</v>
      </c>
      <c r="C323" s="9">
        <v>7</v>
      </c>
      <c r="D323" s="14" t="s">
        <v>53</v>
      </c>
      <c r="E323" s="9" t="s">
        <v>28</v>
      </c>
      <c r="F323" s="10">
        <v>328.53</v>
      </c>
      <c r="G323" s="19">
        <f t="shared" si="12"/>
        <v>2299.71</v>
      </c>
    </row>
    <row r="324" spans="1:14" x14ac:dyDescent="0.25">
      <c r="B324" s="9" t="s">
        <v>15</v>
      </c>
      <c r="C324" s="9">
        <v>1.31</v>
      </c>
      <c r="D324" s="14" t="s">
        <v>70</v>
      </c>
      <c r="E324" s="9" t="s">
        <v>28</v>
      </c>
      <c r="F324" s="10">
        <v>15.27</v>
      </c>
      <c r="G324" s="19">
        <f t="shared" si="12"/>
        <v>20.003699999999998</v>
      </c>
      <c r="H324" t="s">
        <v>54</v>
      </c>
    </row>
    <row r="325" spans="1:14" x14ac:dyDescent="0.25">
      <c r="B325" s="9" t="s">
        <v>15</v>
      </c>
      <c r="C325" s="9">
        <v>94.8</v>
      </c>
      <c r="D325" s="14" t="s">
        <v>71</v>
      </c>
      <c r="E325" s="9" t="s">
        <v>28</v>
      </c>
      <c r="F325" s="10">
        <v>20</v>
      </c>
      <c r="G325" s="19">
        <f t="shared" si="12"/>
        <v>1896</v>
      </c>
      <c r="H325" t="s">
        <v>85</v>
      </c>
    </row>
    <row r="326" spans="1:14" x14ac:dyDescent="0.25">
      <c r="B326" s="9" t="s">
        <v>15</v>
      </c>
      <c r="C326" s="9">
        <v>8.68</v>
      </c>
      <c r="D326" s="14" t="s">
        <v>18</v>
      </c>
      <c r="E326" s="17" t="s">
        <v>28</v>
      </c>
      <c r="F326" s="10">
        <v>79.849999999999994</v>
      </c>
      <c r="G326" s="19">
        <f t="shared" si="12"/>
        <v>693.09799999999996</v>
      </c>
      <c r="H326" t="s">
        <v>61</v>
      </c>
    </row>
    <row r="327" spans="1:14" x14ac:dyDescent="0.25">
      <c r="F327" s="18" t="s">
        <v>19</v>
      </c>
      <c r="G327" s="19">
        <f>SUM(G318:G326)</f>
        <v>151953.11170000001</v>
      </c>
      <c r="J327" s="37">
        <f>G327</f>
        <v>151953.11170000001</v>
      </c>
      <c r="K327" t="s">
        <v>55</v>
      </c>
    </row>
    <row r="328" spans="1:14" x14ac:dyDescent="0.25">
      <c r="F328" s="18" t="s">
        <v>20</v>
      </c>
      <c r="G328" s="19">
        <f>0.0825*SUM(G318:G319,G321:G323)</f>
        <v>12273.855825000001</v>
      </c>
      <c r="J328" s="37">
        <f>G328</f>
        <v>12273.855825000001</v>
      </c>
      <c r="K328" t="s">
        <v>20</v>
      </c>
    </row>
    <row r="329" spans="1:14" x14ac:dyDescent="0.25">
      <c r="F329" s="18" t="s">
        <v>56</v>
      </c>
      <c r="G329" s="10"/>
      <c r="J329" s="37">
        <f>G332</f>
        <v>5717.15</v>
      </c>
      <c r="K329" t="s">
        <v>62</v>
      </c>
    </row>
    <row r="330" spans="1:14" x14ac:dyDescent="0.25">
      <c r="F330" s="18" t="s">
        <v>21</v>
      </c>
      <c r="G330" s="23">
        <v>203192.68</v>
      </c>
      <c r="H330" s="39" t="s">
        <v>103</v>
      </c>
      <c r="I330" s="39"/>
      <c r="J330" s="37">
        <f>SUM(J327:J329)</f>
        <v>169944.11752500001</v>
      </c>
      <c r="K330" t="s">
        <v>55</v>
      </c>
    </row>
    <row r="331" spans="1:14" x14ac:dyDescent="0.25">
      <c r="F331" s="18" t="s">
        <v>22</v>
      </c>
      <c r="G331" s="21">
        <f>0.1*SUM(G327:G330)</f>
        <v>36741.964752500004</v>
      </c>
      <c r="H331" s="22" t="s">
        <v>100</v>
      </c>
      <c r="I331" s="24"/>
      <c r="J331" s="37">
        <f>J334-J330</f>
        <v>45220.112475000002</v>
      </c>
      <c r="K331" t="s">
        <v>21</v>
      </c>
    </row>
    <row r="332" spans="1:14" x14ac:dyDescent="0.25">
      <c r="F332" s="18" t="s">
        <v>57</v>
      </c>
      <c r="G332" s="19">
        <v>5717.15</v>
      </c>
      <c r="J332" s="37">
        <f>SUM(J330:J331)</f>
        <v>215164.23</v>
      </c>
      <c r="K332" t="s">
        <v>23</v>
      </c>
    </row>
    <row r="333" spans="1:14" x14ac:dyDescent="0.25">
      <c r="F333" s="18" t="s">
        <v>23</v>
      </c>
      <c r="G333" s="10">
        <f>SUM(G327:G332)</f>
        <v>409878.76227750006</v>
      </c>
    </row>
    <row r="334" spans="1:14" x14ac:dyDescent="0.25">
      <c r="J334" s="37">
        <v>215164.23</v>
      </c>
      <c r="K334" t="s">
        <v>58</v>
      </c>
      <c r="N334" s="24">
        <v>205202.93</v>
      </c>
    </row>
    <row r="336" spans="1:14" x14ac:dyDescent="0.25">
      <c r="A336" s="2">
        <v>16024018</v>
      </c>
      <c r="B336" s="27" t="s">
        <v>86</v>
      </c>
      <c r="C336" s="28"/>
      <c r="D336" s="29"/>
      <c r="E336" s="28"/>
      <c r="F336" s="30"/>
      <c r="G336" s="31"/>
    </row>
    <row r="337" spans="1:14" s="1" customFormat="1" x14ac:dyDescent="0.25">
      <c r="A337" s="5"/>
      <c r="B337" s="7" t="s">
        <v>9</v>
      </c>
      <c r="C337" s="7" t="s">
        <v>10</v>
      </c>
      <c r="D337" s="13" t="s">
        <v>11</v>
      </c>
      <c r="E337" s="7" t="s">
        <v>12</v>
      </c>
      <c r="F337" s="8" t="s">
        <v>13</v>
      </c>
      <c r="G337" s="8" t="s">
        <v>14</v>
      </c>
      <c r="I337" s="1" t="s">
        <v>25</v>
      </c>
      <c r="J337">
        <v>1799039823</v>
      </c>
      <c r="N337" s="42"/>
    </row>
    <row r="338" spans="1:14" ht="30" x14ac:dyDescent="0.25">
      <c r="B338" s="9" t="s">
        <v>42</v>
      </c>
      <c r="C338" s="9">
        <v>3</v>
      </c>
      <c r="D338" s="14" t="s">
        <v>43</v>
      </c>
      <c r="E338" s="9" t="s">
        <v>28</v>
      </c>
      <c r="F338" s="10">
        <v>5139.05</v>
      </c>
      <c r="G338" s="19">
        <f t="shared" ref="G338:G346" si="13">C338*F338</f>
        <v>15417.150000000001</v>
      </c>
    </row>
    <row r="339" spans="1:14" ht="30" x14ac:dyDescent="0.25">
      <c r="B339" s="9" t="s">
        <v>45</v>
      </c>
      <c r="C339" s="9">
        <v>3</v>
      </c>
      <c r="D339" s="14" t="s">
        <v>46</v>
      </c>
      <c r="E339" s="9" t="s">
        <v>28</v>
      </c>
      <c r="F339" s="10">
        <v>47</v>
      </c>
      <c r="G339" s="19">
        <f t="shared" si="13"/>
        <v>141</v>
      </c>
    </row>
    <row r="340" spans="1:14" ht="30" x14ac:dyDescent="0.25">
      <c r="B340" s="9" t="s">
        <v>47</v>
      </c>
      <c r="C340" s="9">
        <v>12</v>
      </c>
      <c r="D340" s="14" t="s">
        <v>48</v>
      </c>
      <c r="E340" s="9" t="s">
        <v>28</v>
      </c>
      <c r="F340" s="10">
        <v>10</v>
      </c>
      <c r="G340" s="19">
        <f t="shared" si="13"/>
        <v>120</v>
      </c>
    </row>
    <row r="341" spans="1:14" x14ac:dyDescent="0.25">
      <c r="B341" s="9" t="s">
        <v>49</v>
      </c>
      <c r="C341" s="9">
        <v>7</v>
      </c>
      <c r="D341" s="14" t="s">
        <v>50</v>
      </c>
      <c r="E341" s="9" t="s">
        <v>28</v>
      </c>
      <c r="F341" s="10">
        <v>563.19000000000005</v>
      </c>
      <c r="G341" s="19">
        <f t="shared" si="13"/>
        <v>3942.3300000000004</v>
      </c>
    </row>
    <row r="342" spans="1:14" x14ac:dyDescent="0.25">
      <c r="B342" s="9" t="s">
        <v>51</v>
      </c>
      <c r="C342" s="9">
        <v>5</v>
      </c>
      <c r="D342" s="14" t="s">
        <v>50</v>
      </c>
      <c r="E342" s="9" t="s">
        <v>28</v>
      </c>
      <c r="F342" s="10">
        <v>603.1</v>
      </c>
      <c r="G342" s="19">
        <f t="shared" si="13"/>
        <v>3015.5</v>
      </c>
    </row>
    <row r="343" spans="1:14" x14ac:dyDescent="0.25">
      <c r="B343" s="9" t="s">
        <v>52</v>
      </c>
      <c r="C343" s="9">
        <v>5</v>
      </c>
      <c r="D343" s="14" t="s">
        <v>53</v>
      </c>
      <c r="E343" s="9" t="s">
        <v>28</v>
      </c>
      <c r="F343" s="10">
        <v>328.53</v>
      </c>
      <c r="G343" s="19">
        <f t="shared" si="13"/>
        <v>1642.6499999999999</v>
      </c>
    </row>
    <row r="344" spans="1:14" x14ac:dyDescent="0.25">
      <c r="B344" s="9" t="s">
        <v>15</v>
      </c>
      <c r="C344" s="9">
        <v>1.31</v>
      </c>
      <c r="D344" s="14" t="s">
        <v>70</v>
      </c>
      <c r="E344" s="9" t="s">
        <v>28</v>
      </c>
      <c r="F344" s="10">
        <v>15.27</v>
      </c>
      <c r="G344" s="19">
        <f t="shared" si="13"/>
        <v>20.003699999999998</v>
      </c>
      <c r="H344" t="s">
        <v>54</v>
      </c>
    </row>
    <row r="345" spans="1:14" x14ac:dyDescent="0.25">
      <c r="B345" s="9" t="s">
        <v>15</v>
      </c>
      <c r="C345" s="9">
        <v>18</v>
      </c>
      <c r="D345" s="14" t="s">
        <v>71</v>
      </c>
      <c r="E345" s="9" t="s">
        <v>28</v>
      </c>
      <c r="F345" s="10">
        <v>20</v>
      </c>
      <c r="G345" s="19">
        <f t="shared" si="13"/>
        <v>360</v>
      </c>
      <c r="H345" t="s">
        <v>87</v>
      </c>
    </row>
    <row r="346" spans="1:14" x14ac:dyDescent="0.25">
      <c r="B346" s="9" t="s">
        <v>15</v>
      </c>
      <c r="C346" s="9">
        <v>8.68</v>
      </c>
      <c r="D346" s="14" t="s">
        <v>18</v>
      </c>
      <c r="E346" s="9" t="s">
        <v>28</v>
      </c>
      <c r="F346" s="10">
        <v>79.849999999999994</v>
      </c>
      <c r="G346" s="19">
        <f t="shared" si="13"/>
        <v>693.09799999999996</v>
      </c>
      <c r="H346" t="s">
        <v>61</v>
      </c>
    </row>
    <row r="347" spans="1:14" x14ac:dyDescent="0.25">
      <c r="F347" s="18" t="s">
        <v>19</v>
      </c>
      <c r="G347" s="19">
        <f>SUM(G337:G346)</f>
        <v>25351.731700000004</v>
      </c>
      <c r="J347" s="37">
        <f>G347</f>
        <v>25351.731700000004</v>
      </c>
      <c r="K347" t="s">
        <v>55</v>
      </c>
    </row>
    <row r="348" spans="1:14" x14ac:dyDescent="0.25">
      <c r="F348" s="18" t="s">
        <v>20</v>
      </c>
      <c r="G348" s="19">
        <f>0.0825*SUM(G338:G339,G341:G343)</f>
        <v>1993.0869750000004</v>
      </c>
      <c r="J348" s="37">
        <f>G348</f>
        <v>1993.0869750000004</v>
      </c>
      <c r="K348" t="s">
        <v>20</v>
      </c>
    </row>
    <row r="349" spans="1:14" x14ac:dyDescent="0.25">
      <c r="F349" s="18" t="s">
        <v>56</v>
      </c>
      <c r="G349" s="10"/>
      <c r="J349" s="37">
        <f>G352</f>
        <v>1085.3699999999999</v>
      </c>
      <c r="K349" t="s">
        <v>62</v>
      </c>
    </row>
    <row r="350" spans="1:14" x14ac:dyDescent="0.25">
      <c r="F350" s="18" t="s">
        <v>21</v>
      </c>
      <c r="G350" s="23">
        <v>35821.47</v>
      </c>
      <c r="H350" s="39" t="s">
        <v>103</v>
      </c>
      <c r="I350" s="39"/>
      <c r="J350" s="37">
        <f>SUM(J347:J349)</f>
        <v>28430.188675000005</v>
      </c>
      <c r="K350" t="s">
        <v>55</v>
      </c>
    </row>
    <row r="351" spans="1:14" x14ac:dyDescent="0.25">
      <c r="F351" s="18" t="s">
        <v>22</v>
      </c>
      <c r="G351" s="21">
        <f>0.1*SUM(G347:G350)</f>
        <v>6316.6288675000005</v>
      </c>
      <c r="H351" s="22" t="s">
        <v>100</v>
      </c>
      <c r="I351" s="24"/>
      <c r="J351" s="37">
        <f>J354-J350</f>
        <v>268.61132499999439</v>
      </c>
      <c r="K351" t="s">
        <v>21</v>
      </c>
    </row>
    <row r="352" spans="1:14" x14ac:dyDescent="0.25">
      <c r="F352" s="18" t="s">
        <v>57</v>
      </c>
      <c r="G352" s="19">
        <v>1085.3699999999999</v>
      </c>
      <c r="J352" s="37">
        <f>SUM(J350:J351)</f>
        <v>28698.799999999999</v>
      </c>
      <c r="K352" t="s">
        <v>23</v>
      </c>
    </row>
    <row r="353" spans="1:14" x14ac:dyDescent="0.25">
      <c r="F353" s="18" t="s">
        <v>23</v>
      </c>
      <c r="G353" s="10">
        <f>SUM(G347:G352)</f>
        <v>70568.287542499995</v>
      </c>
    </row>
    <row r="354" spans="1:14" x14ac:dyDescent="0.25">
      <c r="J354" s="37">
        <v>28698.799999999999</v>
      </c>
      <c r="K354" t="s">
        <v>58</v>
      </c>
      <c r="N354" s="43">
        <v>36024.480000000003</v>
      </c>
    </row>
    <row r="356" spans="1:14" x14ac:dyDescent="0.25">
      <c r="A356" s="2">
        <v>16042768</v>
      </c>
      <c r="B356" s="27" t="s">
        <v>88</v>
      </c>
      <c r="C356" s="28"/>
      <c r="D356" s="29"/>
      <c r="E356" s="28"/>
      <c r="F356" s="30"/>
      <c r="G356" s="31"/>
    </row>
    <row r="357" spans="1:14" s="1" customFormat="1" x14ac:dyDescent="0.25">
      <c r="A357" s="5"/>
      <c r="B357" s="7" t="s">
        <v>9</v>
      </c>
      <c r="C357" s="7" t="s">
        <v>10</v>
      </c>
      <c r="D357" s="13" t="s">
        <v>11</v>
      </c>
      <c r="E357" s="7" t="s">
        <v>12</v>
      </c>
      <c r="F357" s="8" t="s">
        <v>13</v>
      </c>
      <c r="G357" s="8" t="s">
        <v>14</v>
      </c>
      <c r="I357" s="1" t="s">
        <v>25</v>
      </c>
      <c r="J357">
        <v>1799039824</v>
      </c>
      <c r="N357" s="42"/>
    </row>
    <row r="358" spans="1:14" ht="30" x14ac:dyDescent="0.25">
      <c r="B358" s="9" t="s">
        <v>42</v>
      </c>
      <c r="C358" s="9">
        <v>1</v>
      </c>
      <c r="D358" s="14" t="s">
        <v>43</v>
      </c>
      <c r="E358" s="9" t="s">
        <v>28</v>
      </c>
      <c r="F358" s="10">
        <v>5139.05</v>
      </c>
      <c r="G358" s="10">
        <f t="shared" ref="G358:G366" si="14">C358*F358</f>
        <v>5139.05</v>
      </c>
      <c r="H358" s="36" t="s">
        <v>102</v>
      </c>
      <c r="I358" s="36"/>
    </row>
    <row r="359" spans="1:14" ht="30" x14ac:dyDescent="0.25">
      <c r="B359" s="9" t="s">
        <v>45</v>
      </c>
      <c r="C359" s="9">
        <v>1</v>
      </c>
      <c r="D359" s="14" t="s">
        <v>46</v>
      </c>
      <c r="E359" s="9" t="s">
        <v>28</v>
      </c>
      <c r="F359" s="10">
        <v>47</v>
      </c>
      <c r="G359" s="10">
        <f t="shared" si="14"/>
        <v>47</v>
      </c>
    </row>
    <row r="360" spans="1:14" ht="30" x14ac:dyDescent="0.25">
      <c r="B360" s="9" t="s">
        <v>47</v>
      </c>
      <c r="C360" s="9">
        <v>15</v>
      </c>
      <c r="D360" s="14" t="s">
        <v>48</v>
      </c>
      <c r="E360" s="9" t="s">
        <v>28</v>
      </c>
      <c r="F360" s="10">
        <v>10</v>
      </c>
      <c r="G360" s="10">
        <f t="shared" si="14"/>
        <v>150</v>
      </c>
    </row>
    <row r="361" spans="1:14" x14ac:dyDescent="0.25">
      <c r="B361" s="9" t="s">
        <v>49</v>
      </c>
      <c r="C361" s="9">
        <v>8</v>
      </c>
      <c r="D361" s="14" t="s">
        <v>50</v>
      </c>
      <c r="E361" s="9" t="s">
        <v>28</v>
      </c>
      <c r="F361" s="10">
        <v>563.19000000000005</v>
      </c>
      <c r="G361" s="10">
        <f t="shared" si="14"/>
        <v>4505.5200000000004</v>
      </c>
    </row>
    <row r="362" spans="1:14" x14ac:dyDescent="0.25">
      <c r="B362" s="9" t="s">
        <v>51</v>
      </c>
      <c r="C362" s="9">
        <v>7</v>
      </c>
      <c r="D362" s="14" t="s">
        <v>50</v>
      </c>
      <c r="E362" s="9" t="s">
        <v>28</v>
      </c>
      <c r="F362" s="10">
        <v>603.1</v>
      </c>
      <c r="G362" s="10">
        <f t="shared" si="14"/>
        <v>4221.7</v>
      </c>
    </row>
    <row r="363" spans="1:14" x14ac:dyDescent="0.25">
      <c r="B363" s="9" t="s">
        <v>52</v>
      </c>
      <c r="C363" s="9">
        <v>7</v>
      </c>
      <c r="D363" s="14" t="s">
        <v>53</v>
      </c>
      <c r="E363" s="9" t="s">
        <v>28</v>
      </c>
      <c r="F363" s="10">
        <v>328.53</v>
      </c>
      <c r="G363" s="10">
        <f t="shared" si="14"/>
        <v>2299.71</v>
      </c>
    </row>
    <row r="364" spans="1:14" x14ac:dyDescent="0.25">
      <c r="B364" s="9" t="s">
        <v>15</v>
      </c>
      <c r="C364" s="9">
        <v>1.31</v>
      </c>
      <c r="D364" s="14" t="s">
        <v>70</v>
      </c>
      <c r="E364" s="9" t="s">
        <v>28</v>
      </c>
      <c r="F364" s="10">
        <v>15.27</v>
      </c>
      <c r="G364" s="10">
        <f t="shared" si="14"/>
        <v>20.003699999999998</v>
      </c>
      <c r="H364" t="s">
        <v>54</v>
      </c>
    </row>
    <row r="365" spans="1:14" x14ac:dyDescent="0.25">
      <c r="B365" s="9" t="s">
        <v>15</v>
      </c>
      <c r="C365" s="9">
        <v>19.2</v>
      </c>
      <c r="D365" s="14" t="s">
        <v>71</v>
      </c>
      <c r="E365" s="9" t="s">
        <v>28</v>
      </c>
      <c r="F365" s="10">
        <v>20</v>
      </c>
      <c r="G365" s="10">
        <f t="shared" si="14"/>
        <v>384</v>
      </c>
      <c r="H365" t="s">
        <v>89</v>
      </c>
    </row>
    <row r="366" spans="1:14" x14ac:dyDescent="0.25">
      <c r="B366" s="9" t="s">
        <v>15</v>
      </c>
      <c r="C366" s="9">
        <v>8.68</v>
      </c>
      <c r="D366" s="14" t="s">
        <v>18</v>
      </c>
      <c r="E366" s="9" t="s">
        <v>28</v>
      </c>
      <c r="F366" s="10">
        <v>79.849999999999994</v>
      </c>
      <c r="G366" s="10">
        <f t="shared" si="14"/>
        <v>693.09799999999996</v>
      </c>
      <c r="H366" t="s">
        <v>61</v>
      </c>
    </row>
    <row r="367" spans="1:14" x14ac:dyDescent="0.25">
      <c r="F367" s="18" t="s">
        <v>19</v>
      </c>
      <c r="G367" s="10">
        <f>SUM(G358:G366)</f>
        <v>17460.081699999995</v>
      </c>
    </row>
    <row r="368" spans="1:14" x14ac:dyDescent="0.25">
      <c r="F368" s="18" t="s">
        <v>20</v>
      </c>
      <c r="G368" s="10">
        <f>0.0825*SUM(G358:G359,G361:G363)</f>
        <v>1337.5708500000001</v>
      </c>
    </row>
    <row r="369" spans="1:14" x14ac:dyDescent="0.25">
      <c r="F369" s="18" t="s">
        <v>56</v>
      </c>
      <c r="G369" s="10"/>
    </row>
    <row r="370" spans="1:14" x14ac:dyDescent="0.25">
      <c r="F370" s="18" t="s">
        <v>21</v>
      </c>
      <c r="G370" s="10">
        <v>24068.43</v>
      </c>
    </row>
    <row r="371" spans="1:14" x14ac:dyDescent="0.25">
      <c r="F371" s="18" t="s">
        <v>22</v>
      </c>
      <c r="G371" s="10">
        <f>0.1*SUM(G367:G370)</f>
        <v>4286.6082549999992</v>
      </c>
    </row>
    <row r="372" spans="1:14" x14ac:dyDescent="0.25">
      <c r="F372" s="18" t="s">
        <v>57</v>
      </c>
      <c r="G372" s="10">
        <v>1157.73</v>
      </c>
    </row>
    <row r="373" spans="1:14" x14ac:dyDescent="0.25">
      <c r="F373" s="18" t="s">
        <v>23</v>
      </c>
      <c r="G373" s="10">
        <f>SUM(G367:G372)</f>
        <v>48310.420804999994</v>
      </c>
    </row>
    <row r="374" spans="1:14" x14ac:dyDescent="0.25">
      <c r="F374" s="10" t="s">
        <v>8</v>
      </c>
      <c r="G374" s="10">
        <f>0.8*G373</f>
        <v>38648.336643999995</v>
      </c>
    </row>
    <row r="376" spans="1:14" x14ac:dyDescent="0.25">
      <c r="A376" s="2">
        <v>111782</v>
      </c>
      <c r="B376" s="27" t="s">
        <v>90</v>
      </c>
      <c r="C376" s="28"/>
      <c r="D376" s="29"/>
      <c r="E376" s="28"/>
      <c r="F376" s="30"/>
      <c r="G376" s="31"/>
    </row>
    <row r="377" spans="1:14" s="1" customFormat="1" x14ac:dyDescent="0.25">
      <c r="A377" s="5"/>
      <c r="B377" s="7" t="s">
        <v>9</v>
      </c>
      <c r="C377" s="7" t="s">
        <v>10</v>
      </c>
      <c r="D377" s="13" t="s">
        <v>11</v>
      </c>
      <c r="E377" s="7" t="s">
        <v>12</v>
      </c>
      <c r="F377" s="8" t="s">
        <v>13</v>
      </c>
      <c r="G377" s="8" t="s">
        <v>14</v>
      </c>
      <c r="H377" s="1" t="s">
        <v>25</v>
      </c>
      <c r="J377" s="38"/>
      <c r="N377" s="42"/>
    </row>
    <row r="378" spans="1:14" x14ac:dyDescent="0.25">
      <c r="B378" s="9" t="s">
        <v>35</v>
      </c>
      <c r="C378" s="9">
        <v>2</v>
      </c>
      <c r="D378" s="14" t="s">
        <v>36</v>
      </c>
      <c r="E378" s="9" t="s">
        <v>28</v>
      </c>
      <c r="F378" s="10">
        <v>467.65</v>
      </c>
      <c r="G378" s="19">
        <f t="shared" ref="G378:G388" si="15">C378*F378</f>
        <v>935.3</v>
      </c>
      <c r="H378">
        <v>1799039825</v>
      </c>
    </row>
    <row r="379" spans="1:14" ht="45" x14ac:dyDescent="0.25">
      <c r="B379" s="9" t="s">
        <v>37</v>
      </c>
      <c r="C379" s="9">
        <v>2</v>
      </c>
      <c r="D379" s="14" t="s">
        <v>38</v>
      </c>
      <c r="E379" s="9" t="s">
        <v>39</v>
      </c>
      <c r="F379" s="10">
        <v>12.74</v>
      </c>
      <c r="G379" s="19">
        <f t="shared" si="15"/>
        <v>25.48</v>
      </c>
    </row>
    <row r="380" spans="1:14" ht="30" x14ac:dyDescent="0.25">
      <c r="B380" s="9" t="s">
        <v>42</v>
      </c>
      <c r="C380" s="9">
        <v>5</v>
      </c>
      <c r="D380" s="14" t="s">
        <v>43</v>
      </c>
      <c r="E380" s="9" t="s">
        <v>28</v>
      </c>
      <c r="F380" s="10">
        <v>5139.05</v>
      </c>
      <c r="G380" s="19">
        <f t="shared" si="15"/>
        <v>25695.25</v>
      </c>
    </row>
    <row r="381" spans="1:14" ht="30" x14ac:dyDescent="0.25">
      <c r="B381" s="9" t="s">
        <v>45</v>
      </c>
      <c r="C381" s="9">
        <v>4</v>
      </c>
      <c r="D381" s="14" t="s">
        <v>46</v>
      </c>
      <c r="E381" s="9" t="s">
        <v>28</v>
      </c>
      <c r="F381" s="10">
        <v>47</v>
      </c>
      <c r="G381" s="19">
        <f t="shared" si="15"/>
        <v>188</v>
      </c>
    </row>
    <row r="382" spans="1:14" ht="30" x14ac:dyDescent="0.25">
      <c r="B382" s="9" t="s">
        <v>47</v>
      </c>
      <c r="C382" s="9">
        <v>17</v>
      </c>
      <c r="D382" s="14" t="s">
        <v>48</v>
      </c>
      <c r="E382" s="9" t="s">
        <v>28</v>
      </c>
      <c r="F382" s="10">
        <v>10</v>
      </c>
      <c r="G382" s="19">
        <f t="shared" si="15"/>
        <v>170</v>
      </c>
    </row>
    <row r="383" spans="1:14" x14ac:dyDescent="0.25">
      <c r="B383" s="9" t="s">
        <v>49</v>
      </c>
      <c r="C383" s="9">
        <v>14</v>
      </c>
      <c r="D383" s="14" t="s">
        <v>50</v>
      </c>
      <c r="E383" s="9" t="s">
        <v>28</v>
      </c>
      <c r="F383" s="10">
        <v>563.19000000000005</v>
      </c>
      <c r="G383" s="19">
        <f t="shared" si="15"/>
        <v>7884.6600000000008</v>
      </c>
    </row>
    <row r="384" spans="1:14" x14ac:dyDescent="0.25">
      <c r="B384" s="9" t="s">
        <v>51</v>
      </c>
      <c r="C384" s="9">
        <v>3</v>
      </c>
      <c r="D384" s="14" t="s">
        <v>50</v>
      </c>
      <c r="E384" s="9" t="s">
        <v>28</v>
      </c>
      <c r="F384" s="10">
        <v>603.1</v>
      </c>
      <c r="G384" s="19">
        <f t="shared" si="15"/>
        <v>1809.3000000000002</v>
      </c>
    </row>
    <row r="385" spans="1:14" x14ac:dyDescent="0.25">
      <c r="B385" s="9" t="s">
        <v>52</v>
      </c>
      <c r="C385" s="9">
        <v>3</v>
      </c>
      <c r="D385" s="14" t="s">
        <v>53</v>
      </c>
      <c r="E385" s="9" t="s">
        <v>28</v>
      </c>
      <c r="F385" s="10">
        <v>328.53</v>
      </c>
      <c r="G385" s="19">
        <f t="shared" si="15"/>
        <v>985.58999999999992</v>
      </c>
    </row>
    <row r="386" spans="1:14" x14ac:dyDescent="0.25">
      <c r="B386" s="9" t="s">
        <v>15</v>
      </c>
      <c r="C386" s="9">
        <v>1.31</v>
      </c>
      <c r="D386" s="14" t="s">
        <v>70</v>
      </c>
      <c r="E386" s="9" t="s">
        <v>28</v>
      </c>
      <c r="F386" s="10">
        <v>15.27</v>
      </c>
      <c r="G386" s="19">
        <f t="shared" si="15"/>
        <v>20.003699999999998</v>
      </c>
      <c r="H386" t="s">
        <v>54</v>
      </c>
    </row>
    <row r="387" spans="1:14" x14ac:dyDescent="0.25">
      <c r="B387" s="9" t="s">
        <v>15</v>
      </c>
      <c r="C387" s="9">
        <v>26.4</v>
      </c>
      <c r="D387" s="14" t="s">
        <v>71</v>
      </c>
      <c r="E387" s="9" t="s">
        <v>28</v>
      </c>
      <c r="F387" s="10">
        <v>20</v>
      </c>
      <c r="G387" s="19">
        <f t="shared" si="15"/>
        <v>528</v>
      </c>
      <c r="H387" t="s">
        <v>91</v>
      </c>
    </row>
    <row r="388" spans="1:14" x14ac:dyDescent="0.25">
      <c r="B388" s="9" t="s">
        <v>15</v>
      </c>
      <c r="C388" s="9">
        <v>8.68</v>
      </c>
      <c r="D388" s="14" t="s">
        <v>18</v>
      </c>
      <c r="E388" s="9" t="s">
        <v>28</v>
      </c>
      <c r="F388" s="10">
        <v>79.849999999999994</v>
      </c>
      <c r="G388" s="19">
        <f t="shared" si="15"/>
        <v>693.09799999999996</v>
      </c>
      <c r="H388" t="s">
        <v>61</v>
      </c>
    </row>
    <row r="389" spans="1:14" x14ac:dyDescent="0.25">
      <c r="F389" s="18" t="s">
        <v>19</v>
      </c>
      <c r="G389" s="19">
        <f>SUM(G378:G388)</f>
        <v>38934.681700000001</v>
      </c>
      <c r="J389" s="37">
        <f>G389</f>
        <v>38934.681700000001</v>
      </c>
      <c r="K389" t="s">
        <v>55</v>
      </c>
    </row>
    <row r="390" spans="1:14" x14ac:dyDescent="0.25">
      <c r="F390" s="18" t="s">
        <v>20</v>
      </c>
      <c r="G390" s="19">
        <f>0.0825*SUM(G378:G381,G383:G385)</f>
        <v>3095.6953500000004</v>
      </c>
      <c r="J390" s="37">
        <f>G390</f>
        <v>3095.6953500000004</v>
      </c>
      <c r="K390" t="s">
        <v>20</v>
      </c>
    </row>
    <row r="391" spans="1:14" x14ac:dyDescent="0.25">
      <c r="F391" s="18" t="s">
        <v>56</v>
      </c>
      <c r="G391" s="10"/>
      <c r="J391" s="37">
        <f>G394</f>
        <v>1591.88</v>
      </c>
      <c r="K391" t="s">
        <v>62</v>
      </c>
    </row>
    <row r="392" spans="1:14" x14ac:dyDescent="0.25">
      <c r="F392" s="18" t="s">
        <v>21</v>
      </c>
      <c r="G392" s="23">
        <v>157198.39000000001</v>
      </c>
      <c r="H392" s="39" t="s">
        <v>103</v>
      </c>
      <c r="I392" s="39"/>
      <c r="J392" s="37">
        <f>SUM(J389:J391)</f>
        <v>43622.25705</v>
      </c>
      <c r="K392" t="s">
        <v>55</v>
      </c>
    </row>
    <row r="393" spans="1:14" x14ac:dyDescent="0.25">
      <c r="F393" s="18" t="s">
        <v>22</v>
      </c>
      <c r="G393" s="21">
        <f>0.1*SUM(G389:G392)</f>
        <v>19922.876705000002</v>
      </c>
      <c r="H393" s="22" t="s">
        <v>100</v>
      </c>
      <c r="I393" s="24"/>
      <c r="J393" s="37">
        <f>J396-J392</f>
        <v>31117.392949999994</v>
      </c>
      <c r="K393" t="s">
        <v>21</v>
      </c>
    </row>
    <row r="394" spans="1:14" x14ac:dyDescent="0.25">
      <c r="F394" s="18" t="s">
        <v>57</v>
      </c>
      <c r="G394" s="19">
        <v>1591.88</v>
      </c>
      <c r="J394" s="37">
        <f>SUM(J392:J393)</f>
        <v>74739.649999999994</v>
      </c>
      <c r="K394" t="s">
        <v>23</v>
      </c>
    </row>
    <row r="395" spans="1:14" x14ac:dyDescent="0.25">
      <c r="F395" s="18" t="s">
        <v>23</v>
      </c>
      <c r="G395" s="10">
        <f>SUM(G389:G394)</f>
        <v>220743.52375500003</v>
      </c>
    </row>
    <row r="396" spans="1:14" x14ac:dyDescent="0.25">
      <c r="J396" s="37">
        <v>74739.649999999994</v>
      </c>
      <c r="K396" t="s">
        <v>58</v>
      </c>
      <c r="N396" s="43">
        <v>80736.210000000006</v>
      </c>
    </row>
    <row r="398" spans="1:14" x14ac:dyDescent="0.25">
      <c r="A398" s="2">
        <v>111712</v>
      </c>
      <c r="B398" s="27" t="s">
        <v>92</v>
      </c>
      <c r="C398" s="28"/>
      <c r="D398" s="29"/>
      <c r="E398" s="28"/>
      <c r="F398" s="30"/>
      <c r="G398" s="31"/>
    </row>
    <row r="399" spans="1:14" s="1" customFormat="1" x14ac:dyDescent="0.25">
      <c r="A399" s="5"/>
      <c r="B399" s="7" t="s">
        <v>9</v>
      </c>
      <c r="C399" s="7" t="s">
        <v>10</v>
      </c>
      <c r="D399" s="13" t="s">
        <v>11</v>
      </c>
      <c r="E399" s="7" t="s">
        <v>12</v>
      </c>
      <c r="F399" s="8" t="s">
        <v>13</v>
      </c>
      <c r="G399" s="8" t="s">
        <v>14</v>
      </c>
      <c r="I399" s="1" t="s">
        <v>25</v>
      </c>
      <c r="J399">
        <v>1799039826</v>
      </c>
      <c r="N399" s="42"/>
    </row>
    <row r="400" spans="1:14" x14ac:dyDescent="0.25">
      <c r="B400" s="9" t="s">
        <v>35</v>
      </c>
      <c r="C400" s="9">
        <v>4</v>
      </c>
      <c r="D400" s="14" t="s">
        <v>36</v>
      </c>
      <c r="E400" s="9" t="s">
        <v>28</v>
      </c>
      <c r="F400" s="10">
        <v>467.65</v>
      </c>
      <c r="G400" s="19">
        <f t="shared" ref="G400:G410" si="16">C400*F400</f>
        <v>1870.6</v>
      </c>
    </row>
    <row r="401" spans="2:11" ht="45" x14ac:dyDescent="0.25">
      <c r="B401" s="9" t="s">
        <v>37</v>
      </c>
      <c r="C401" s="9">
        <v>4</v>
      </c>
      <c r="D401" s="14" t="s">
        <v>38</v>
      </c>
      <c r="E401" s="9" t="s">
        <v>39</v>
      </c>
      <c r="F401" s="10">
        <v>12.74</v>
      </c>
      <c r="G401" s="19">
        <f t="shared" si="16"/>
        <v>50.96</v>
      </c>
    </row>
    <row r="402" spans="2:11" ht="30" x14ac:dyDescent="0.25">
      <c r="B402" s="9" t="s">
        <v>42</v>
      </c>
      <c r="C402" s="9">
        <v>6</v>
      </c>
      <c r="D402" s="14" t="s">
        <v>43</v>
      </c>
      <c r="E402" s="9" t="s">
        <v>28</v>
      </c>
      <c r="F402" s="10">
        <v>5139.05</v>
      </c>
      <c r="G402" s="19">
        <f t="shared" si="16"/>
        <v>30834.300000000003</v>
      </c>
    </row>
    <row r="403" spans="2:11" ht="30" x14ac:dyDescent="0.25">
      <c r="B403" s="9" t="s">
        <v>45</v>
      </c>
      <c r="C403" s="9">
        <v>4</v>
      </c>
      <c r="D403" s="14" t="s">
        <v>46</v>
      </c>
      <c r="E403" s="9" t="s">
        <v>28</v>
      </c>
      <c r="F403" s="10">
        <v>47</v>
      </c>
      <c r="G403" s="19">
        <f t="shared" si="16"/>
        <v>188</v>
      </c>
    </row>
    <row r="404" spans="2:11" ht="30" x14ac:dyDescent="0.25">
      <c r="B404" s="9" t="s">
        <v>47</v>
      </c>
      <c r="C404" s="9">
        <v>16</v>
      </c>
      <c r="D404" s="14" t="s">
        <v>48</v>
      </c>
      <c r="E404" s="9" t="s">
        <v>28</v>
      </c>
      <c r="F404" s="10">
        <v>10</v>
      </c>
      <c r="G404" s="19">
        <f t="shared" si="16"/>
        <v>160</v>
      </c>
    </row>
    <row r="405" spans="2:11" x14ac:dyDescent="0.25">
      <c r="B405" s="9" t="s">
        <v>49</v>
      </c>
      <c r="C405" s="9">
        <v>10</v>
      </c>
      <c r="D405" s="14" t="s">
        <v>50</v>
      </c>
      <c r="E405" s="9" t="s">
        <v>28</v>
      </c>
      <c r="F405" s="10">
        <v>563.19000000000005</v>
      </c>
      <c r="G405" s="19">
        <f t="shared" si="16"/>
        <v>5631.9000000000005</v>
      </c>
    </row>
    <row r="406" spans="2:11" x14ac:dyDescent="0.25">
      <c r="B406" s="9" t="s">
        <v>51</v>
      </c>
      <c r="C406" s="9">
        <v>6</v>
      </c>
      <c r="D406" s="14" t="s">
        <v>50</v>
      </c>
      <c r="E406" s="9" t="s">
        <v>28</v>
      </c>
      <c r="F406" s="10">
        <v>603.1</v>
      </c>
      <c r="G406" s="19">
        <f t="shared" si="16"/>
        <v>3618.6000000000004</v>
      </c>
    </row>
    <row r="407" spans="2:11" x14ac:dyDescent="0.25">
      <c r="B407" s="9" t="s">
        <v>52</v>
      </c>
      <c r="C407" s="9">
        <v>6</v>
      </c>
      <c r="D407" s="14" t="s">
        <v>53</v>
      </c>
      <c r="E407" s="9" t="s">
        <v>28</v>
      </c>
      <c r="F407" s="10">
        <v>328.5</v>
      </c>
      <c r="G407" s="19">
        <f t="shared" si="16"/>
        <v>1971</v>
      </c>
    </row>
    <row r="408" spans="2:11" x14ac:dyDescent="0.25">
      <c r="B408" s="9" t="s">
        <v>15</v>
      </c>
      <c r="C408" s="9">
        <v>1.31</v>
      </c>
      <c r="D408" s="14" t="s">
        <v>70</v>
      </c>
      <c r="E408" s="9" t="s">
        <v>28</v>
      </c>
      <c r="F408" s="10">
        <v>15.27</v>
      </c>
      <c r="G408" s="19">
        <f t="shared" si="16"/>
        <v>20.003699999999998</v>
      </c>
      <c r="H408" t="s">
        <v>54</v>
      </c>
    </row>
    <row r="409" spans="2:11" x14ac:dyDescent="0.25">
      <c r="B409" s="9" t="s">
        <v>15</v>
      </c>
      <c r="C409" s="9">
        <v>26.4</v>
      </c>
      <c r="D409" s="14" t="s">
        <v>71</v>
      </c>
      <c r="E409" s="9" t="s">
        <v>28</v>
      </c>
      <c r="F409" s="10">
        <v>20</v>
      </c>
      <c r="G409" s="19">
        <f t="shared" si="16"/>
        <v>528</v>
      </c>
      <c r="H409" t="s">
        <v>91</v>
      </c>
    </row>
    <row r="410" spans="2:11" x14ac:dyDescent="0.25">
      <c r="B410" s="9" t="s">
        <v>15</v>
      </c>
      <c r="C410" s="9">
        <v>8.68</v>
      </c>
      <c r="D410" s="14" t="s">
        <v>18</v>
      </c>
      <c r="E410" s="9" t="s">
        <v>28</v>
      </c>
      <c r="F410" s="10">
        <v>79.849999999999994</v>
      </c>
      <c r="G410" s="19">
        <f t="shared" si="16"/>
        <v>693.09799999999996</v>
      </c>
      <c r="H410" t="s">
        <v>61</v>
      </c>
    </row>
    <row r="411" spans="2:11" x14ac:dyDescent="0.25">
      <c r="F411" s="18" t="s">
        <v>19</v>
      </c>
      <c r="G411" s="19">
        <f>SUM(G400:G410)</f>
        <v>45566.4617</v>
      </c>
      <c r="J411" s="37">
        <f>G411</f>
        <v>45566.4617</v>
      </c>
      <c r="K411" t="s">
        <v>55</v>
      </c>
    </row>
    <row r="412" spans="2:11" x14ac:dyDescent="0.25">
      <c r="F412" s="18" t="s">
        <v>20</v>
      </c>
      <c r="G412" s="10">
        <f>0.0825*SUM(G400:G403,G405:G407)</f>
        <v>3643.6422000000002</v>
      </c>
      <c r="J412" s="37">
        <f>G412</f>
        <v>3643.6422000000002</v>
      </c>
      <c r="K412" t="s">
        <v>20</v>
      </c>
    </row>
    <row r="413" spans="2:11" x14ac:dyDescent="0.25">
      <c r="F413" s="18" t="s">
        <v>56</v>
      </c>
      <c r="G413" s="10"/>
      <c r="J413" s="37">
        <f>G416</f>
        <v>1591.88</v>
      </c>
      <c r="K413" t="s">
        <v>62</v>
      </c>
    </row>
    <row r="414" spans="2:11" x14ac:dyDescent="0.25">
      <c r="F414" s="18" t="s">
        <v>21</v>
      </c>
      <c r="G414" s="23">
        <v>217435.61</v>
      </c>
      <c r="H414" s="39" t="s">
        <v>103</v>
      </c>
      <c r="I414" s="39"/>
      <c r="J414" s="37">
        <f>SUM(J411:J413)</f>
        <v>50801.983899999999</v>
      </c>
      <c r="K414" t="s">
        <v>55</v>
      </c>
    </row>
    <row r="415" spans="2:11" x14ac:dyDescent="0.25">
      <c r="F415" s="18" t="s">
        <v>22</v>
      </c>
      <c r="G415" s="21">
        <f>0.1*SUM(G411:G414)</f>
        <v>26664.571389999997</v>
      </c>
      <c r="H415" s="22" t="s">
        <v>100</v>
      </c>
      <c r="I415" s="24"/>
      <c r="J415" s="37">
        <f>J418-J414</f>
        <v>129678.1361</v>
      </c>
      <c r="K415" t="s">
        <v>21</v>
      </c>
    </row>
    <row r="416" spans="2:11" x14ac:dyDescent="0.25">
      <c r="F416" s="18" t="s">
        <v>57</v>
      </c>
      <c r="G416" s="19">
        <v>1591.88</v>
      </c>
      <c r="J416" s="37">
        <f>SUM(J414:J415)</f>
        <v>180480.12</v>
      </c>
      <c r="K416" t="s">
        <v>23</v>
      </c>
    </row>
    <row r="417" spans="1:14" x14ac:dyDescent="0.25">
      <c r="F417" s="18" t="s">
        <v>23</v>
      </c>
      <c r="G417" s="10">
        <f>SUM(G411:G416)</f>
        <v>294902.16528999998</v>
      </c>
    </row>
    <row r="418" spans="1:14" x14ac:dyDescent="0.25">
      <c r="J418" s="37">
        <v>180480.12</v>
      </c>
      <c r="K418" t="s">
        <v>58</v>
      </c>
      <c r="N418" s="43">
        <v>182513.22</v>
      </c>
    </row>
    <row r="420" spans="1:14" x14ac:dyDescent="0.25">
      <c r="A420" s="2">
        <v>17010078</v>
      </c>
      <c r="B420" s="27" t="s">
        <v>93</v>
      </c>
      <c r="C420" s="28"/>
      <c r="D420" s="29"/>
      <c r="E420" s="28"/>
      <c r="F420" s="30"/>
      <c r="G420" s="31"/>
    </row>
    <row r="421" spans="1:14" s="1" customFormat="1" x14ac:dyDescent="0.25">
      <c r="A421" s="5"/>
      <c r="B421" s="7" t="s">
        <v>9</v>
      </c>
      <c r="C421" s="7" t="s">
        <v>10</v>
      </c>
      <c r="D421" s="13" t="s">
        <v>11</v>
      </c>
      <c r="E421" s="7" t="s">
        <v>12</v>
      </c>
      <c r="F421" s="8" t="s">
        <v>13</v>
      </c>
      <c r="G421" s="8" t="s">
        <v>14</v>
      </c>
      <c r="I421" s="1" t="s">
        <v>25</v>
      </c>
      <c r="J421">
        <v>1799039828</v>
      </c>
      <c r="N421" s="42"/>
    </row>
    <row r="422" spans="1:14" ht="30" x14ac:dyDescent="0.25">
      <c r="B422" s="9" t="s">
        <v>26</v>
      </c>
      <c r="C422" s="9">
        <v>1</v>
      </c>
      <c r="D422" s="14" t="s">
        <v>27</v>
      </c>
      <c r="E422" s="9" t="s">
        <v>28</v>
      </c>
      <c r="F422" s="10">
        <v>6860</v>
      </c>
      <c r="G422" s="19">
        <f t="shared" ref="G422:G438" si="17">C422*F422</f>
        <v>6860</v>
      </c>
    </row>
    <row r="423" spans="1:14" ht="30" x14ac:dyDescent="0.25">
      <c r="B423" s="9" t="s">
        <v>29</v>
      </c>
      <c r="C423" s="9">
        <v>1</v>
      </c>
      <c r="D423" s="14" t="s">
        <v>30</v>
      </c>
      <c r="E423" s="9" t="s">
        <v>28</v>
      </c>
      <c r="F423" s="10">
        <v>1880</v>
      </c>
      <c r="G423" s="21">
        <f t="shared" si="17"/>
        <v>1880</v>
      </c>
      <c r="H423" s="22" t="s">
        <v>100</v>
      </c>
      <c r="I423" s="24"/>
    </row>
    <row r="424" spans="1:14" x14ac:dyDescent="0.25">
      <c r="B424" s="9" t="s">
        <v>31</v>
      </c>
      <c r="C424" s="9">
        <v>1</v>
      </c>
      <c r="D424" s="14" t="s">
        <v>32</v>
      </c>
      <c r="E424" s="9" t="s">
        <v>28</v>
      </c>
      <c r="F424" s="10">
        <v>940</v>
      </c>
      <c r="G424" s="21">
        <f t="shared" si="17"/>
        <v>940</v>
      </c>
      <c r="H424" s="22" t="s">
        <v>100</v>
      </c>
      <c r="I424" s="24"/>
    </row>
    <row r="425" spans="1:14" x14ac:dyDescent="0.25">
      <c r="B425" s="9" t="s">
        <v>33</v>
      </c>
      <c r="C425" s="9">
        <v>1</v>
      </c>
      <c r="D425" s="14" t="s">
        <v>34</v>
      </c>
      <c r="E425" s="9" t="s">
        <v>28</v>
      </c>
      <c r="F425" s="10">
        <v>20</v>
      </c>
      <c r="G425" s="21">
        <f t="shared" si="17"/>
        <v>20</v>
      </c>
      <c r="H425" s="22" t="s">
        <v>100</v>
      </c>
      <c r="I425" s="24"/>
    </row>
    <row r="426" spans="1:14" x14ac:dyDescent="0.25">
      <c r="B426" s="9" t="s">
        <v>35</v>
      </c>
      <c r="C426" s="9">
        <v>10</v>
      </c>
      <c r="D426" s="14" t="s">
        <v>36</v>
      </c>
      <c r="E426" s="9" t="s">
        <v>28</v>
      </c>
      <c r="F426" s="10">
        <v>467.65</v>
      </c>
      <c r="G426" s="21">
        <f t="shared" si="17"/>
        <v>4676.5</v>
      </c>
      <c r="H426" s="22" t="s">
        <v>100</v>
      </c>
      <c r="I426" s="24"/>
    </row>
    <row r="427" spans="1:14" ht="45" x14ac:dyDescent="0.25">
      <c r="B427" s="9" t="s">
        <v>37</v>
      </c>
      <c r="C427" s="9">
        <v>10</v>
      </c>
      <c r="D427" s="14" t="s">
        <v>38</v>
      </c>
      <c r="E427" s="9" t="s">
        <v>39</v>
      </c>
      <c r="F427" s="10">
        <v>12.74</v>
      </c>
      <c r="G427" s="21">
        <f t="shared" si="17"/>
        <v>127.4</v>
      </c>
      <c r="H427" s="22" t="s">
        <v>100</v>
      </c>
      <c r="I427" s="24"/>
    </row>
    <row r="428" spans="1:14" x14ac:dyDescent="0.25">
      <c r="B428" s="9" t="s">
        <v>40</v>
      </c>
      <c r="C428" s="9">
        <v>1</v>
      </c>
      <c r="D428" s="14" t="s">
        <v>41</v>
      </c>
      <c r="E428" s="9" t="s">
        <v>28</v>
      </c>
      <c r="F428" s="10">
        <v>185.65</v>
      </c>
      <c r="G428" s="21">
        <f t="shared" si="17"/>
        <v>185.65</v>
      </c>
      <c r="H428" s="22" t="s">
        <v>100</v>
      </c>
      <c r="I428" s="24"/>
    </row>
    <row r="429" spans="1:14" ht="30" x14ac:dyDescent="0.25">
      <c r="B429" s="9" t="s">
        <v>42</v>
      </c>
      <c r="C429" s="9">
        <v>7</v>
      </c>
      <c r="D429" s="14" t="s">
        <v>43</v>
      </c>
      <c r="E429" s="9" t="s">
        <v>28</v>
      </c>
      <c r="F429" s="10">
        <v>5139.05</v>
      </c>
      <c r="G429" s="21">
        <f t="shared" si="17"/>
        <v>35973.35</v>
      </c>
      <c r="H429" s="22" t="s">
        <v>100</v>
      </c>
      <c r="I429" s="24"/>
    </row>
    <row r="430" spans="1:14" ht="30" x14ac:dyDescent="0.25">
      <c r="B430" s="9" t="s">
        <v>44</v>
      </c>
      <c r="C430" s="9">
        <v>5</v>
      </c>
      <c r="D430" s="14" t="s">
        <v>43</v>
      </c>
      <c r="E430" s="9" t="s">
        <v>28</v>
      </c>
      <c r="F430" s="10">
        <v>2669.6</v>
      </c>
      <c r="G430" s="21">
        <f t="shared" si="17"/>
        <v>13348</v>
      </c>
      <c r="H430" s="22" t="s">
        <v>100</v>
      </c>
      <c r="I430" s="24"/>
    </row>
    <row r="431" spans="1:14" ht="30" x14ac:dyDescent="0.25">
      <c r="B431" s="9" t="s">
        <v>45</v>
      </c>
      <c r="C431" s="9">
        <v>6</v>
      </c>
      <c r="D431" s="14" t="s">
        <v>46</v>
      </c>
      <c r="E431" s="9" t="s">
        <v>28</v>
      </c>
      <c r="F431" s="10">
        <v>47.6</v>
      </c>
      <c r="G431" s="21">
        <f t="shared" si="17"/>
        <v>285.60000000000002</v>
      </c>
      <c r="H431" s="22" t="s">
        <v>100</v>
      </c>
      <c r="I431" s="24"/>
    </row>
    <row r="432" spans="1:14" ht="30" x14ac:dyDescent="0.25">
      <c r="B432" s="9" t="s">
        <v>47</v>
      </c>
      <c r="C432" s="9">
        <v>32</v>
      </c>
      <c r="D432" s="14" t="s">
        <v>48</v>
      </c>
      <c r="E432" s="9" t="s">
        <v>28</v>
      </c>
      <c r="F432" s="10">
        <v>10</v>
      </c>
      <c r="G432" s="21">
        <f t="shared" si="17"/>
        <v>320</v>
      </c>
      <c r="H432" s="22" t="s">
        <v>100</v>
      </c>
      <c r="I432" s="24"/>
    </row>
    <row r="433" spans="1:14" x14ac:dyDescent="0.25">
      <c r="B433" s="9" t="s">
        <v>49</v>
      </c>
      <c r="C433" s="9">
        <v>28</v>
      </c>
      <c r="D433" s="14" t="s">
        <v>50</v>
      </c>
      <c r="E433" s="9" t="s">
        <v>28</v>
      </c>
      <c r="F433" s="10">
        <v>563.19000000000005</v>
      </c>
      <c r="G433" s="19">
        <f t="shared" si="17"/>
        <v>15769.320000000002</v>
      </c>
    </row>
    <row r="434" spans="1:14" x14ac:dyDescent="0.25">
      <c r="B434" s="9" t="s">
        <v>51</v>
      </c>
      <c r="C434" s="9">
        <v>4</v>
      </c>
      <c r="D434" s="14" t="s">
        <v>50</v>
      </c>
      <c r="E434" s="9" t="s">
        <v>28</v>
      </c>
      <c r="F434" s="10">
        <v>603.1</v>
      </c>
      <c r="G434" s="19">
        <f t="shared" si="17"/>
        <v>2412.4</v>
      </c>
    </row>
    <row r="435" spans="1:14" x14ac:dyDescent="0.25">
      <c r="B435" s="9" t="s">
        <v>52</v>
      </c>
      <c r="C435" s="9">
        <v>4</v>
      </c>
      <c r="D435" s="14" t="s">
        <v>53</v>
      </c>
      <c r="E435" s="9" t="s">
        <v>28</v>
      </c>
      <c r="F435" s="10">
        <v>328.53</v>
      </c>
      <c r="G435" s="19">
        <f t="shared" si="17"/>
        <v>1314.12</v>
      </c>
    </row>
    <row r="436" spans="1:14" x14ac:dyDescent="0.25">
      <c r="B436" s="9" t="s">
        <v>15</v>
      </c>
      <c r="C436" s="9">
        <v>1.31</v>
      </c>
      <c r="D436" s="14" t="s">
        <v>70</v>
      </c>
      <c r="E436" s="9" t="s">
        <v>28</v>
      </c>
      <c r="F436" s="10">
        <v>15.27</v>
      </c>
      <c r="G436" s="10">
        <f t="shared" si="17"/>
        <v>20.003699999999998</v>
      </c>
      <c r="H436" t="s">
        <v>54</v>
      </c>
    </row>
    <row r="437" spans="1:14" x14ac:dyDescent="0.25">
      <c r="B437" s="9" t="s">
        <v>15</v>
      </c>
      <c r="C437" s="9">
        <v>52.8</v>
      </c>
      <c r="D437" s="14" t="s">
        <v>71</v>
      </c>
      <c r="E437" s="9" t="s">
        <v>28</v>
      </c>
      <c r="F437" s="10">
        <v>20</v>
      </c>
      <c r="G437" s="10">
        <f t="shared" si="17"/>
        <v>1056</v>
      </c>
      <c r="H437" t="s">
        <v>94</v>
      </c>
    </row>
    <row r="438" spans="1:14" x14ac:dyDescent="0.25">
      <c r="B438" s="9" t="s">
        <v>15</v>
      </c>
      <c r="C438" s="9">
        <v>8.68</v>
      </c>
      <c r="D438" s="14" t="s">
        <v>18</v>
      </c>
      <c r="E438" s="9" t="s">
        <v>28</v>
      </c>
      <c r="F438" s="10">
        <v>79.849999999999994</v>
      </c>
      <c r="G438" s="10">
        <f t="shared" si="17"/>
        <v>693.09799999999996</v>
      </c>
      <c r="H438" t="s">
        <v>61</v>
      </c>
    </row>
    <row r="439" spans="1:14" x14ac:dyDescent="0.25">
      <c r="F439" s="18" t="s">
        <v>19</v>
      </c>
      <c r="G439" s="3">
        <f>SUM(G422:G438)</f>
        <v>85881.441699999981</v>
      </c>
      <c r="J439" s="37">
        <f>SUM(G422+G433+G434+G435)</f>
        <v>26355.84</v>
      </c>
    </row>
    <row r="440" spans="1:14" x14ac:dyDescent="0.25">
      <c r="F440" s="18" t="s">
        <v>20</v>
      </c>
      <c r="G440" s="40">
        <f>0.0825*SUM(G422,G424:G431,G433:G435)</f>
        <v>6757.7680499999988</v>
      </c>
      <c r="H440" s="39" t="s">
        <v>103</v>
      </c>
      <c r="I440" s="39"/>
      <c r="J440" s="37">
        <f>0.0825*J439</f>
        <v>2174.3568</v>
      </c>
      <c r="K440" t="s">
        <v>95</v>
      </c>
    </row>
    <row r="441" spans="1:14" x14ac:dyDescent="0.25">
      <c r="F441" s="18" t="s">
        <v>56</v>
      </c>
    </row>
    <row r="442" spans="1:14" x14ac:dyDescent="0.25">
      <c r="F442" s="18" t="s">
        <v>21</v>
      </c>
      <c r="G442" s="40">
        <v>24592.81</v>
      </c>
      <c r="H442" s="39" t="s">
        <v>103</v>
      </c>
      <c r="I442" s="39"/>
      <c r="J442" s="37">
        <v>629.01</v>
      </c>
      <c r="K442" t="s">
        <v>96</v>
      </c>
    </row>
    <row r="443" spans="1:14" x14ac:dyDescent="0.25">
      <c r="F443" s="18" t="s">
        <v>22</v>
      </c>
      <c r="G443" s="24">
        <f>0.1*SUM(G439:G442)</f>
        <v>11723.201974999998</v>
      </c>
      <c r="H443" s="22" t="s">
        <v>100</v>
      </c>
      <c r="I443" s="24"/>
      <c r="J443" s="37">
        <f>SUM(J439:J442)</f>
        <v>29159.2068</v>
      </c>
    </row>
    <row r="444" spans="1:14" x14ac:dyDescent="0.25">
      <c r="F444" s="18" t="s">
        <v>57</v>
      </c>
      <c r="G444" s="24">
        <v>3310.4</v>
      </c>
      <c r="H444" s="22" t="s">
        <v>100</v>
      </c>
      <c r="I444" s="24"/>
    </row>
    <row r="445" spans="1:14" x14ac:dyDescent="0.25">
      <c r="F445" s="18" t="s">
        <v>23</v>
      </c>
      <c r="G445" s="3">
        <f>SUM(G439:G444)</f>
        <v>132265.62172499998</v>
      </c>
    </row>
    <row r="446" spans="1:14" x14ac:dyDescent="0.25">
      <c r="J446" s="37">
        <v>29159.21</v>
      </c>
      <c r="K446" t="s">
        <v>58</v>
      </c>
      <c r="N446" s="43">
        <v>28785</v>
      </c>
    </row>
    <row r="448" spans="1:14" x14ac:dyDescent="0.25">
      <c r="A448" s="2">
        <v>234855</v>
      </c>
      <c r="B448" s="27" t="s">
        <v>97</v>
      </c>
      <c r="C448" s="28"/>
      <c r="D448" s="29"/>
      <c r="E448" s="28"/>
      <c r="F448" s="30"/>
      <c r="G448" s="31"/>
    </row>
    <row r="449" spans="1:14" s="1" customFormat="1" x14ac:dyDescent="0.25">
      <c r="A449" s="5"/>
      <c r="B449" s="7" t="s">
        <v>9</v>
      </c>
      <c r="C449" s="7" t="s">
        <v>10</v>
      </c>
      <c r="D449" s="13" t="s">
        <v>11</v>
      </c>
      <c r="E449" s="7" t="s">
        <v>12</v>
      </c>
      <c r="F449" s="8" t="s">
        <v>13</v>
      </c>
      <c r="G449" s="8" t="s">
        <v>14</v>
      </c>
      <c r="I449" s="1" t="s">
        <v>25</v>
      </c>
      <c r="J449">
        <v>1799039829</v>
      </c>
      <c r="N449" s="42"/>
    </row>
    <row r="450" spans="1:14" x14ac:dyDescent="0.25">
      <c r="B450" s="9" t="s">
        <v>35</v>
      </c>
      <c r="C450" s="9">
        <v>4</v>
      </c>
      <c r="D450" s="14" t="s">
        <v>36</v>
      </c>
      <c r="E450" s="9" t="s">
        <v>28</v>
      </c>
      <c r="F450" s="10">
        <v>467.65</v>
      </c>
      <c r="G450" s="19">
        <f t="shared" ref="G450:G460" si="18">C450*F450</f>
        <v>1870.6</v>
      </c>
    </row>
    <row r="451" spans="1:14" ht="45" x14ac:dyDescent="0.25">
      <c r="B451" s="9" t="s">
        <v>37</v>
      </c>
      <c r="C451" s="9">
        <v>4</v>
      </c>
      <c r="D451" s="14" t="s">
        <v>38</v>
      </c>
      <c r="E451" s="9" t="s">
        <v>39</v>
      </c>
      <c r="F451" s="10">
        <v>12.74</v>
      </c>
      <c r="G451" s="19">
        <f t="shared" si="18"/>
        <v>50.96</v>
      </c>
    </row>
    <row r="452" spans="1:14" ht="30" x14ac:dyDescent="0.25">
      <c r="B452" s="9" t="s">
        <v>42</v>
      </c>
      <c r="C452" s="9">
        <v>10</v>
      </c>
      <c r="D452" s="14" t="s">
        <v>43</v>
      </c>
      <c r="E452" s="9" t="s">
        <v>28</v>
      </c>
      <c r="F452" s="10">
        <v>5139.05</v>
      </c>
      <c r="G452" s="19">
        <f t="shared" si="18"/>
        <v>51390.5</v>
      </c>
    </row>
    <row r="453" spans="1:14" ht="30" x14ac:dyDescent="0.25">
      <c r="B453" s="9" t="s">
        <v>45</v>
      </c>
      <c r="C453" s="9">
        <v>8</v>
      </c>
      <c r="D453" s="14" t="s">
        <v>46</v>
      </c>
      <c r="E453" s="9" t="s">
        <v>28</v>
      </c>
      <c r="F453" s="10">
        <v>47</v>
      </c>
      <c r="G453" s="19">
        <f t="shared" si="18"/>
        <v>376</v>
      </c>
    </row>
    <row r="454" spans="1:14" ht="30" x14ac:dyDescent="0.25">
      <c r="B454" s="9" t="s">
        <v>47</v>
      </c>
      <c r="C454" s="9">
        <v>31</v>
      </c>
      <c r="D454" s="14" t="s">
        <v>48</v>
      </c>
      <c r="E454" s="9" t="s">
        <v>28</v>
      </c>
      <c r="F454" s="10">
        <v>10</v>
      </c>
      <c r="G454" s="19">
        <f t="shared" si="18"/>
        <v>310</v>
      </c>
    </row>
    <row r="455" spans="1:14" x14ac:dyDescent="0.25">
      <c r="B455" s="9" t="s">
        <v>49</v>
      </c>
      <c r="C455" s="9">
        <v>20</v>
      </c>
      <c r="D455" s="14" t="s">
        <v>50</v>
      </c>
      <c r="E455" s="9" t="s">
        <v>28</v>
      </c>
      <c r="F455" s="10">
        <v>563.19000000000005</v>
      </c>
      <c r="G455" s="19">
        <f t="shared" si="18"/>
        <v>11263.800000000001</v>
      </c>
    </row>
    <row r="456" spans="1:14" x14ac:dyDescent="0.25">
      <c r="B456" s="9" t="s">
        <v>51</v>
      </c>
      <c r="C456" s="9">
        <v>11</v>
      </c>
      <c r="D456" s="14" t="s">
        <v>50</v>
      </c>
      <c r="E456" s="9" t="s">
        <v>28</v>
      </c>
      <c r="F456" s="10">
        <v>603.1</v>
      </c>
      <c r="G456" s="19">
        <f t="shared" si="18"/>
        <v>6634.1</v>
      </c>
    </row>
    <row r="457" spans="1:14" x14ac:dyDescent="0.25">
      <c r="B457" s="9" t="s">
        <v>52</v>
      </c>
      <c r="C457" s="9">
        <v>11</v>
      </c>
      <c r="D457" s="14" t="s">
        <v>53</v>
      </c>
      <c r="E457" s="9" t="s">
        <v>28</v>
      </c>
      <c r="F457" s="10">
        <v>328.53</v>
      </c>
      <c r="G457" s="19">
        <f t="shared" si="18"/>
        <v>3613.83</v>
      </c>
    </row>
    <row r="458" spans="1:14" x14ac:dyDescent="0.25">
      <c r="B458" s="9" t="s">
        <v>15</v>
      </c>
      <c r="C458" s="9">
        <v>1.31</v>
      </c>
      <c r="D458" s="14" t="s">
        <v>70</v>
      </c>
      <c r="E458" s="9" t="s">
        <v>28</v>
      </c>
      <c r="F458" s="10">
        <v>15.27</v>
      </c>
      <c r="G458" s="19">
        <f t="shared" si="18"/>
        <v>20.003699999999998</v>
      </c>
      <c r="H458" t="s">
        <v>54</v>
      </c>
    </row>
    <row r="459" spans="1:14" x14ac:dyDescent="0.25">
      <c r="B459" s="9" t="s">
        <v>15</v>
      </c>
      <c r="C459" s="9">
        <v>49.2</v>
      </c>
      <c r="D459" s="14" t="s">
        <v>71</v>
      </c>
      <c r="E459" s="9" t="s">
        <v>28</v>
      </c>
      <c r="F459" s="10">
        <v>20</v>
      </c>
      <c r="G459" s="19">
        <f t="shared" si="18"/>
        <v>984</v>
      </c>
      <c r="H459" t="s">
        <v>98</v>
      </c>
    </row>
    <row r="460" spans="1:14" x14ac:dyDescent="0.25">
      <c r="B460" s="9" t="s">
        <v>15</v>
      </c>
      <c r="C460" s="9">
        <v>8.68</v>
      </c>
      <c r="D460" s="14" t="s">
        <v>18</v>
      </c>
      <c r="E460" s="17" t="s">
        <v>28</v>
      </c>
      <c r="F460" s="10">
        <v>79.849999999999994</v>
      </c>
      <c r="G460" s="19">
        <f t="shared" si="18"/>
        <v>693.09799999999996</v>
      </c>
      <c r="H460" t="s">
        <v>61</v>
      </c>
    </row>
    <row r="461" spans="1:14" x14ac:dyDescent="0.25">
      <c r="F461" s="18" t="s">
        <v>19</v>
      </c>
      <c r="G461" s="19">
        <f>SUM(G450:G460)</f>
        <v>77206.891700000007</v>
      </c>
      <c r="J461" s="37">
        <f>G461</f>
        <v>77206.891700000007</v>
      </c>
      <c r="K461" t="s">
        <v>55</v>
      </c>
    </row>
    <row r="462" spans="1:14" x14ac:dyDescent="0.25">
      <c r="F462" s="18" t="s">
        <v>20</v>
      </c>
      <c r="G462" s="19">
        <f>0.0825*SUM(G450:G453,G455:G457)</f>
        <v>6203.9826750000011</v>
      </c>
      <c r="J462" s="37">
        <f>G462</f>
        <v>6203.9826750000011</v>
      </c>
      <c r="K462" t="s">
        <v>20</v>
      </c>
    </row>
    <row r="463" spans="1:14" x14ac:dyDescent="0.25">
      <c r="F463" s="18" t="s">
        <v>56</v>
      </c>
      <c r="G463" s="10"/>
      <c r="J463" s="37">
        <f>G466</f>
        <v>2966.68</v>
      </c>
      <c r="K463" t="s">
        <v>62</v>
      </c>
    </row>
    <row r="464" spans="1:14" x14ac:dyDescent="0.25">
      <c r="F464" s="18" t="s">
        <v>21</v>
      </c>
      <c r="G464" s="23">
        <v>254090.46</v>
      </c>
      <c r="H464" s="39" t="s">
        <v>103</v>
      </c>
      <c r="I464" s="39"/>
      <c r="J464" s="37">
        <f>SUM(J461:J463)</f>
        <v>86377.554375000007</v>
      </c>
      <c r="K464" t="s">
        <v>55</v>
      </c>
    </row>
    <row r="465" spans="1:14" x14ac:dyDescent="0.25">
      <c r="F465" s="18" t="s">
        <v>22</v>
      </c>
      <c r="G465" s="21">
        <f>0.1*SUM(G461:G464)</f>
        <v>33750.133437500001</v>
      </c>
      <c r="H465" s="22" t="s">
        <v>100</v>
      </c>
      <c r="I465" s="24"/>
      <c r="J465" s="37">
        <f>J468-J464</f>
        <v>45145.805624999979</v>
      </c>
      <c r="K465" t="s">
        <v>21</v>
      </c>
    </row>
    <row r="466" spans="1:14" x14ac:dyDescent="0.25">
      <c r="F466" s="18" t="s">
        <v>57</v>
      </c>
      <c r="G466" s="19">
        <v>2966.68</v>
      </c>
      <c r="J466" s="37">
        <f>SUM(J464:J465)</f>
        <v>131523.35999999999</v>
      </c>
      <c r="K466" t="s">
        <v>23</v>
      </c>
    </row>
    <row r="467" spans="1:14" x14ac:dyDescent="0.25">
      <c r="F467" s="18" t="s">
        <v>23</v>
      </c>
      <c r="G467" s="10">
        <f>SUM(G461:G466)</f>
        <v>374218.14781249996</v>
      </c>
    </row>
    <row r="468" spans="1:14" x14ac:dyDescent="0.25">
      <c r="J468" s="37">
        <v>131523.35999999999</v>
      </c>
      <c r="K468" t="s">
        <v>58</v>
      </c>
      <c r="N468" s="24">
        <v>129045.48</v>
      </c>
    </row>
    <row r="470" spans="1:14" x14ac:dyDescent="0.25">
      <c r="A470" s="2">
        <v>111826</v>
      </c>
      <c r="B470" s="27" t="s">
        <v>99</v>
      </c>
      <c r="C470" s="28"/>
      <c r="D470" s="29"/>
      <c r="E470" s="28"/>
      <c r="F470" s="30"/>
      <c r="G470" s="31"/>
    </row>
    <row r="471" spans="1:14" s="1" customFormat="1" x14ac:dyDescent="0.25">
      <c r="A471" s="5"/>
      <c r="B471" s="7" t="s">
        <v>9</v>
      </c>
      <c r="C471" s="7" t="s">
        <v>10</v>
      </c>
      <c r="D471" s="13" t="s">
        <v>11</v>
      </c>
      <c r="E471" s="7" t="s">
        <v>12</v>
      </c>
      <c r="F471" s="8" t="s">
        <v>13</v>
      </c>
      <c r="G471" s="8" t="s">
        <v>14</v>
      </c>
      <c r="I471" s="1" t="s">
        <v>25</v>
      </c>
      <c r="J471">
        <v>1799039831</v>
      </c>
      <c r="N471" s="42"/>
    </row>
    <row r="472" spans="1:14" x14ac:dyDescent="0.25">
      <c r="B472" s="9" t="s">
        <v>35</v>
      </c>
      <c r="C472" s="9">
        <v>6</v>
      </c>
      <c r="D472" s="14" t="s">
        <v>36</v>
      </c>
      <c r="E472" s="9" t="s">
        <v>28</v>
      </c>
      <c r="F472" s="10">
        <v>467.65</v>
      </c>
      <c r="G472" s="19">
        <f t="shared" ref="G472:G482" si="19">C472*F472</f>
        <v>2805.8999999999996</v>
      </c>
    </row>
    <row r="473" spans="1:14" ht="45" x14ac:dyDescent="0.25">
      <c r="B473" s="9" t="s">
        <v>37</v>
      </c>
      <c r="C473" s="9">
        <v>6</v>
      </c>
      <c r="D473" s="14" t="s">
        <v>38</v>
      </c>
      <c r="E473" s="9" t="s">
        <v>39</v>
      </c>
      <c r="F473" s="10">
        <v>12.74</v>
      </c>
      <c r="G473" s="19">
        <f t="shared" si="19"/>
        <v>76.44</v>
      </c>
    </row>
    <row r="474" spans="1:14" ht="30" x14ac:dyDescent="0.25">
      <c r="B474" s="9" t="s">
        <v>42</v>
      </c>
      <c r="C474" s="9">
        <v>9</v>
      </c>
      <c r="D474" s="14" t="s">
        <v>43</v>
      </c>
      <c r="E474" s="9" t="s">
        <v>28</v>
      </c>
      <c r="F474" s="10">
        <v>5139.05</v>
      </c>
      <c r="G474" s="19">
        <f t="shared" si="19"/>
        <v>46251.450000000004</v>
      </c>
    </row>
    <row r="475" spans="1:14" ht="30" x14ac:dyDescent="0.25">
      <c r="B475" s="9" t="s">
        <v>45</v>
      </c>
      <c r="C475" s="9">
        <v>6</v>
      </c>
      <c r="D475" s="14" t="s">
        <v>46</v>
      </c>
      <c r="E475" s="9" t="s">
        <v>28</v>
      </c>
      <c r="F475" s="10">
        <v>47</v>
      </c>
      <c r="G475" s="19">
        <f t="shared" si="19"/>
        <v>282</v>
      </c>
    </row>
    <row r="476" spans="1:14" ht="30" x14ac:dyDescent="0.25">
      <c r="B476" s="9" t="s">
        <v>47</v>
      </c>
      <c r="C476" s="9">
        <v>15</v>
      </c>
      <c r="D476" s="14" t="s">
        <v>48</v>
      </c>
      <c r="E476" s="9" t="s">
        <v>28</v>
      </c>
      <c r="F476" s="10">
        <v>10</v>
      </c>
      <c r="G476" s="19">
        <f t="shared" si="19"/>
        <v>150</v>
      </c>
    </row>
    <row r="477" spans="1:14" x14ac:dyDescent="0.25">
      <c r="B477" s="9" t="s">
        <v>49</v>
      </c>
      <c r="C477" s="9">
        <v>8</v>
      </c>
      <c r="D477" s="14" t="s">
        <v>50</v>
      </c>
      <c r="E477" s="9" t="s">
        <v>28</v>
      </c>
      <c r="F477" s="10">
        <v>563.19000000000005</v>
      </c>
      <c r="G477" s="19">
        <f t="shared" si="19"/>
        <v>4505.5200000000004</v>
      </c>
    </row>
    <row r="478" spans="1:14" x14ac:dyDescent="0.25">
      <c r="B478" s="9" t="s">
        <v>51</v>
      </c>
      <c r="C478" s="9">
        <v>7</v>
      </c>
      <c r="D478" s="14" t="s">
        <v>50</v>
      </c>
      <c r="E478" s="9" t="s">
        <v>28</v>
      </c>
      <c r="F478" s="10">
        <v>603.1</v>
      </c>
      <c r="G478" s="19">
        <f t="shared" si="19"/>
        <v>4221.7</v>
      </c>
    </row>
    <row r="479" spans="1:14" x14ac:dyDescent="0.25">
      <c r="B479" s="9" t="s">
        <v>52</v>
      </c>
      <c r="C479" s="9">
        <v>7</v>
      </c>
      <c r="D479" s="14" t="s">
        <v>53</v>
      </c>
      <c r="E479" s="9" t="s">
        <v>28</v>
      </c>
      <c r="F479" s="10">
        <v>328.53</v>
      </c>
      <c r="G479" s="19">
        <f t="shared" si="19"/>
        <v>2299.71</v>
      </c>
    </row>
    <row r="480" spans="1:14" x14ac:dyDescent="0.25">
      <c r="B480" s="9" t="s">
        <v>15</v>
      </c>
      <c r="C480" s="9">
        <v>1.31</v>
      </c>
      <c r="D480" s="14" t="s">
        <v>70</v>
      </c>
      <c r="E480" s="9" t="s">
        <v>28</v>
      </c>
      <c r="F480" s="10">
        <v>15.27</v>
      </c>
      <c r="G480" s="19">
        <f t="shared" si="19"/>
        <v>20.003699999999998</v>
      </c>
      <c r="H480" t="s">
        <v>54</v>
      </c>
    </row>
    <row r="481" spans="2:14" x14ac:dyDescent="0.25">
      <c r="B481" s="9" t="s">
        <v>15</v>
      </c>
      <c r="C481" s="9">
        <v>28.8</v>
      </c>
      <c r="D481" s="14" t="s">
        <v>71</v>
      </c>
      <c r="E481" s="9" t="s">
        <v>28</v>
      </c>
      <c r="F481" s="10">
        <v>20</v>
      </c>
      <c r="G481" s="19">
        <f t="shared" si="19"/>
        <v>576</v>
      </c>
      <c r="H481" t="s">
        <v>73</v>
      </c>
    </row>
    <row r="482" spans="2:14" x14ac:dyDescent="0.25">
      <c r="B482" s="9" t="s">
        <v>15</v>
      </c>
      <c r="C482" s="9">
        <v>8.68</v>
      </c>
      <c r="D482" s="14" t="s">
        <v>18</v>
      </c>
      <c r="E482" s="9" t="s">
        <v>28</v>
      </c>
      <c r="F482" s="10">
        <v>79.849999999999994</v>
      </c>
      <c r="G482" s="19">
        <f t="shared" si="19"/>
        <v>693.09799999999996</v>
      </c>
      <c r="H482" t="s">
        <v>61</v>
      </c>
    </row>
    <row r="483" spans="2:14" x14ac:dyDescent="0.25">
      <c r="F483" s="18" t="s">
        <v>19</v>
      </c>
      <c r="G483" s="19">
        <f>SUM(G472:G482)</f>
        <v>61881.821699999993</v>
      </c>
      <c r="J483" s="37">
        <f>G483</f>
        <v>61881.821699999993</v>
      </c>
      <c r="K483" t="s">
        <v>55</v>
      </c>
    </row>
    <row r="484" spans="2:14" x14ac:dyDescent="0.25">
      <c r="F484" s="18" t="s">
        <v>20</v>
      </c>
      <c r="G484" s="19">
        <f>0.0825*SUM(G472:G475,G477:G479)</f>
        <v>4986.5243999999993</v>
      </c>
      <c r="J484" s="37">
        <f>G484</f>
        <v>4986.5243999999993</v>
      </c>
      <c r="K484" t="s">
        <v>20</v>
      </c>
    </row>
    <row r="485" spans="2:14" x14ac:dyDescent="0.25">
      <c r="F485" s="18" t="s">
        <v>56</v>
      </c>
      <c r="G485" s="10"/>
      <c r="J485" s="37">
        <f>G488</f>
        <v>1736.59</v>
      </c>
      <c r="K485" t="s">
        <v>62</v>
      </c>
    </row>
    <row r="486" spans="2:14" x14ac:dyDescent="0.25">
      <c r="F486" s="18" t="s">
        <v>21</v>
      </c>
      <c r="G486" s="23">
        <v>168018.3</v>
      </c>
      <c r="H486" s="39" t="s">
        <v>103</v>
      </c>
      <c r="I486" s="39"/>
      <c r="J486" s="37">
        <f>SUM(J483:J485)</f>
        <v>68604.936099999992</v>
      </c>
      <c r="K486" t="s">
        <v>55</v>
      </c>
    </row>
    <row r="487" spans="2:14" x14ac:dyDescent="0.25">
      <c r="F487" s="18" t="s">
        <v>22</v>
      </c>
      <c r="G487" s="21">
        <f>0.1*SUM(G483:G486)</f>
        <v>23488.66461</v>
      </c>
      <c r="H487" s="22" t="s">
        <v>100</v>
      </c>
      <c r="I487" s="24"/>
      <c r="J487" s="37">
        <f>J490-J486</f>
        <v>30382.89390000001</v>
      </c>
      <c r="K487" t="s">
        <v>21</v>
      </c>
    </row>
    <row r="488" spans="2:14" x14ac:dyDescent="0.25">
      <c r="F488" s="18" t="s">
        <v>57</v>
      </c>
      <c r="G488" s="19">
        <v>1736.59</v>
      </c>
      <c r="J488" s="37">
        <f>SUM(J486:J487)</f>
        <v>98987.83</v>
      </c>
      <c r="K488" t="s">
        <v>23</v>
      </c>
    </row>
    <row r="489" spans="2:14" x14ac:dyDescent="0.25">
      <c r="F489" s="18" t="s">
        <v>23</v>
      </c>
      <c r="G489" s="10">
        <f>SUM(G483:G488)</f>
        <v>260111.90070999999</v>
      </c>
    </row>
    <row r="490" spans="2:14" x14ac:dyDescent="0.25">
      <c r="J490" s="37">
        <v>98987.83</v>
      </c>
      <c r="K490" t="s">
        <v>58</v>
      </c>
      <c r="N490" s="43">
        <v>100108.98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00"/>
  <sheetViews>
    <sheetView topLeftCell="A479" workbookViewId="0">
      <selection activeCell="G499" sqref="G499"/>
    </sheetView>
  </sheetViews>
  <sheetFormatPr defaultRowHeight="15" x14ac:dyDescent="0.25"/>
  <cols>
    <col min="1" max="1" width="9.140625" style="2"/>
    <col min="2" max="2" width="19.85546875" customWidth="1"/>
    <col min="3" max="3" width="5.42578125" customWidth="1"/>
    <col min="4" max="4" width="25" style="12" customWidth="1"/>
    <col min="5" max="5" width="9.7109375" customWidth="1"/>
    <col min="6" max="6" width="12.42578125" style="3" customWidth="1"/>
    <col min="7" max="7" width="14.5703125" style="3" customWidth="1"/>
    <col min="8" max="8" width="14.7109375" customWidth="1"/>
    <col min="9" max="9" width="5.28515625" customWidth="1"/>
    <col min="10" max="10" width="14.5703125" style="37" customWidth="1"/>
    <col min="14" max="14" width="12.5703125" style="3" customWidth="1"/>
  </cols>
  <sheetData>
    <row r="1" spans="1:14" x14ac:dyDescent="0.25">
      <c r="A1" s="41" t="s">
        <v>0</v>
      </c>
      <c r="C1" s="12"/>
      <c r="D1"/>
      <c r="E1" s="6" t="s">
        <v>1</v>
      </c>
      <c r="G1"/>
      <c r="I1" s="37"/>
      <c r="J1"/>
    </row>
    <row r="2" spans="1:14" x14ac:dyDescent="0.25">
      <c r="C2" s="12"/>
      <c r="D2"/>
      <c r="E2" s="3"/>
      <c r="G2"/>
      <c r="I2" s="37"/>
      <c r="J2"/>
    </row>
    <row r="3" spans="1:14" x14ac:dyDescent="0.25">
      <c r="A3" s="5" t="s">
        <v>2</v>
      </c>
      <c r="C3" s="12"/>
      <c r="D3"/>
      <c r="E3" s="3"/>
      <c r="G3"/>
      <c r="I3" s="37"/>
      <c r="J3"/>
    </row>
    <row r="4" spans="1:14" x14ac:dyDescent="0.25">
      <c r="A4" s="5" t="s">
        <v>3</v>
      </c>
      <c r="C4" s="12"/>
      <c r="D4" s="4" t="s">
        <v>5</v>
      </c>
      <c r="E4" s="5" t="s">
        <v>6</v>
      </c>
      <c r="G4"/>
      <c r="I4" s="37"/>
      <c r="J4"/>
    </row>
    <row r="5" spans="1:14" x14ac:dyDescent="0.25">
      <c r="A5" s="5" t="s">
        <v>4</v>
      </c>
      <c r="C5" s="12"/>
      <c r="D5" s="4" t="s">
        <v>7</v>
      </c>
      <c r="E5" s="5">
        <v>143036455</v>
      </c>
      <c r="G5"/>
      <c r="I5" s="37"/>
      <c r="J5"/>
    </row>
    <row r="6" spans="1:14" x14ac:dyDescent="0.25">
      <c r="C6" s="12"/>
      <c r="D6"/>
      <c r="E6" s="3"/>
      <c r="G6"/>
      <c r="I6" s="37"/>
      <c r="J6"/>
    </row>
    <row r="7" spans="1:14" x14ac:dyDescent="0.25">
      <c r="A7" s="5" t="s">
        <v>104</v>
      </c>
      <c r="B7" s="27" t="s">
        <v>24</v>
      </c>
      <c r="C7" s="32"/>
      <c r="D7" s="33"/>
      <c r="E7" s="32"/>
      <c r="F7" s="34"/>
      <c r="G7" s="35"/>
      <c r="N7" s="3" t="s">
        <v>105</v>
      </c>
    </row>
    <row r="8" spans="1:14" s="1" customFormat="1" x14ac:dyDescent="0.25">
      <c r="A8" s="5">
        <v>111738</v>
      </c>
      <c r="B8" s="7" t="s">
        <v>9</v>
      </c>
      <c r="C8" s="7" t="s">
        <v>10</v>
      </c>
      <c r="D8" s="13" t="s">
        <v>11</v>
      </c>
      <c r="E8" s="7" t="s">
        <v>12</v>
      </c>
      <c r="F8" s="8" t="s">
        <v>13</v>
      </c>
      <c r="G8" s="11" t="s">
        <v>14</v>
      </c>
      <c r="I8" s="1" t="s">
        <v>25</v>
      </c>
      <c r="J8" s="25">
        <v>1799039783</v>
      </c>
      <c r="N8" s="42"/>
    </row>
    <row r="9" spans="1:14" ht="30" x14ac:dyDescent="0.25">
      <c r="B9" s="9" t="s">
        <v>26</v>
      </c>
      <c r="C9" s="9">
        <v>1</v>
      </c>
      <c r="D9" s="14" t="s">
        <v>27</v>
      </c>
      <c r="E9" s="9" t="s">
        <v>28</v>
      </c>
      <c r="F9" s="10">
        <v>6860</v>
      </c>
      <c r="G9" s="21">
        <f t="shared" ref="G9:G25" si="0">C9*F9</f>
        <v>6860</v>
      </c>
      <c r="H9" s="22" t="s">
        <v>100</v>
      </c>
      <c r="I9" s="22"/>
    </row>
    <row r="10" spans="1:14" ht="30" x14ac:dyDescent="0.25">
      <c r="B10" s="9" t="s">
        <v>29</v>
      </c>
      <c r="C10" s="9">
        <v>1</v>
      </c>
      <c r="D10" s="14" t="s">
        <v>30</v>
      </c>
      <c r="E10" s="9" t="s">
        <v>28</v>
      </c>
      <c r="F10" s="10">
        <v>1881</v>
      </c>
      <c r="G10" s="21">
        <f t="shared" si="0"/>
        <v>1881</v>
      </c>
      <c r="H10" s="22" t="s">
        <v>100</v>
      </c>
      <c r="I10" s="22"/>
    </row>
    <row r="11" spans="1:14" x14ac:dyDescent="0.25">
      <c r="B11" s="9" t="s">
        <v>31</v>
      </c>
      <c r="C11" s="9">
        <v>1</v>
      </c>
      <c r="D11" s="14" t="s">
        <v>32</v>
      </c>
      <c r="E11" s="9" t="s">
        <v>28</v>
      </c>
      <c r="F11" s="10">
        <v>940</v>
      </c>
      <c r="G11" s="21">
        <f t="shared" si="0"/>
        <v>940</v>
      </c>
      <c r="H11" s="22" t="s">
        <v>100</v>
      </c>
      <c r="I11" s="22"/>
    </row>
    <row r="12" spans="1:14" x14ac:dyDescent="0.25">
      <c r="B12" s="9" t="s">
        <v>33</v>
      </c>
      <c r="C12" s="9">
        <v>1</v>
      </c>
      <c r="D12" s="14" t="s">
        <v>34</v>
      </c>
      <c r="E12" s="9" t="s">
        <v>28</v>
      </c>
      <c r="F12" s="10">
        <v>20</v>
      </c>
      <c r="G12" s="21">
        <f t="shared" si="0"/>
        <v>20</v>
      </c>
      <c r="H12" s="22" t="s">
        <v>100</v>
      </c>
      <c r="I12" s="22"/>
    </row>
    <row r="13" spans="1:14" x14ac:dyDescent="0.25">
      <c r="B13" s="9" t="s">
        <v>35</v>
      </c>
      <c r="C13" s="9">
        <v>10</v>
      </c>
      <c r="D13" s="14" t="s">
        <v>36</v>
      </c>
      <c r="E13" s="9" t="s">
        <v>28</v>
      </c>
      <c r="F13" s="10">
        <v>467.65</v>
      </c>
      <c r="G13" s="21">
        <f t="shared" si="0"/>
        <v>4676.5</v>
      </c>
      <c r="H13" s="22" t="s">
        <v>100</v>
      </c>
      <c r="I13" s="22"/>
    </row>
    <row r="14" spans="1:14" ht="45" x14ac:dyDescent="0.25">
      <c r="B14" s="9" t="s">
        <v>37</v>
      </c>
      <c r="C14" s="9">
        <v>10</v>
      </c>
      <c r="D14" s="14" t="s">
        <v>38</v>
      </c>
      <c r="E14" s="26" t="s">
        <v>39</v>
      </c>
      <c r="F14" s="10">
        <v>12.74</v>
      </c>
      <c r="G14" s="21">
        <f t="shared" si="0"/>
        <v>127.4</v>
      </c>
      <c r="H14" s="22" t="s">
        <v>100</v>
      </c>
      <c r="I14" s="22"/>
    </row>
    <row r="15" spans="1:14" x14ac:dyDescent="0.25">
      <c r="B15" s="9" t="s">
        <v>40</v>
      </c>
      <c r="C15" s="9">
        <v>1</v>
      </c>
      <c r="D15" s="14" t="s">
        <v>41</v>
      </c>
      <c r="E15" s="9" t="s">
        <v>28</v>
      </c>
      <c r="F15" s="10">
        <v>185.65</v>
      </c>
      <c r="G15" s="21">
        <f t="shared" si="0"/>
        <v>185.65</v>
      </c>
      <c r="H15" s="22" t="s">
        <v>100</v>
      </c>
      <c r="I15" s="22"/>
    </row>
    <row r="16" spans="1:14" ht="30" x14ac:dyDescent="0.25">
      <c r="B16" s="9" t="s">
        <v>42</v>
      </c>
      <c r="C16" s="9">
        <v>8</v>
      </c>
      <c r="D16" s="14" t="s">
        <v>43</v>
      </c>
      <c r="E16" s="9" t="s">
        <v>28</v>
      </c>
      <c r="F16" s="10">
        <v>5139.05</v>
      </c>
      <c r="G16" s="21">
        <f t="shared" si="0"/>
        <v>41112.400000000001</v>
      </c>
      <c r="H16" s="22" t="s">
        <v>100</v>
      </c>
      <c r="I16" s="22"/>
    </row>
    <row r="17" spans="2:17" ht="30" x14ac:dyDescent="0.25">
      <c r="B17" s="9" t="s">
        <v>44</v>
      </c>
      <c r="C17" s="9">
        <v>1</v>
      </c>
      <c r="D17" s="14" t="s">
        <v>43</v>
      </c>
      <c r="E17" s="9" t="s">
        <v>28</v>
      </c>
      <c r="F17" s="10">
        <v>2669.6</v>
      </c>
      <c r="G17" s="21">
        <f t="shared" si="0"/>
        <v>2669.6</v>
      </c>
      <c r="H17" s="22" t="s">
        <v>100</v>
      </c>
      <c r="I17" s="22"/>
    </row>
    <row r="18" spans="2:17" ht="30" x14ac:dyDescent="0.25">
      <c r="B18" s="9" t="s">
        <v>45</v>
      </c>
      <c r="C18" s="9">
        <v>5</v>
      </c>
      <c r="D18" s="14" t="s">
        <v>46</v>
      </c>
      <c r="E18" s="9" t="s">
        <v>28</v>
      </c>
      <c r="F18" s="10">
        <v>47</v>
      </c>
      <c r="G18" s="21">
        <f t="shared" si="0"/>
        <v>235</v>
      </c>
      <c r="H18" s="22" t="s">
        <v>100</v>
      </c>
      <c r="I18" s="22"/>
    </row>
    <row r="19" spans="2:17" ht="30" x14ac:dyDescent="0.25">
      <c r="B19" s="9" t="s">
        <v>47</v>
      </c>
      <c r="C19" s="9">
        <v>31</v>
      </c>
      <c r="D19" s="14" t="s">
        <v>48</v>
      </c>
      <c r="E19" s="9" t="s">
        <v>28</v>
      </c>
      <c r="F19" s="10">
        <v>10</v>
      </c>
      <c r="G19" s="21">
        <f t="shared" si="0"/>
        <v>310</v>
      </c>
      <c r="H19" s="22" t="s">
        <v>100</v>
      </c>
      <c r="I19" s="22"/>
    </row>
    <row r="20" spans="2:17" x14ac:dyDescent="0.25">
      <c r="B20" s="9" t="s">
        <v>49</v>
      </c>
      <c r="C20" s="9">
        <v>26</v>
      </c>
      <c r="D20" s="14" t="s">
        <v>50</v>
      </c>
      <c r="E20" s="9" t="s">
        <v>28</v>
      </c>
      <c r="F20" s="10">
        <v>563.19000000000005</v>
      </c>
      <c r="G20" s="19">
        <f t="shared" si="0"/>
        <v>14642.940000000002</v>
      </c>
    </row>
    <row r="21" spans="2:17" x14ac:dyDescent="0.25">
      <c r="B21" s="9" t="s">
        <v>51</v>
      </c>
      <c r="C21" s="9">
        <v>5</v>
      </c>
      <c r="D21" s="14" t="s">
        <v>50</v>
      </c>
      <c r="E21" s="9" t="s">
        <v>28</v>
      </c>
      <c r="F21" s="10">
        <v>603.1</v>
      </c>
      <c r="G21" s="19">
        <f t="shared" si="0"/>
        <v>3015.5</v>
      </c>
    </row>
    <row r="22" spans="2:17" x14ac:dyDescent="0.25">
      <c r="B22" s="9" t="s">
        <v>52</v>
      </c>
      <c r="C22" s="9">
        <v>5</v>
      </c>
      <c r="D22" s="14" t="s">
        <v>53</v>
      </c>
      <c r="E22" s="9" t="s">
        <v>28</v>
      </c>
      <c r="F22" s="10">
        <v>328.53</v>
      </c>
      <c r="G22" s="19">
        <f t="shared" si="0"/>
        <v>1642.6499999999999</v>
      </c>
    </row>
    <row r="23" spans="2:17" x14ac:dyDescent="0.25">
      <c r="B23" s="9" t="s">
        <v>15</v>
      </c>
      <c r="C23" s="9">
        <v>1.31</v>
      </c>
      <c r="D23" s="14" t="s">
        <v>16</v>
      </c>
      <c r="E23" s="9" t="s">
        <v>28</v>
      </c>
      <c r="F23" s="10">
        <v>15.27</v>
      </c>
      <c r="G23" s="21">
        <f t="shared" si="0"/>
        <v>20.003699999999998</v>
      </c>
      <c r="H23" s="22" t="s">
        <v>100</v>
      </c>
      <c r="I23" s="22"/>
    </row>
    <row r="24" spans="2:17" x14ac:dyDescent="0.25">
      <c r="B24" s="9" t="s">
        <v>15</v>
      </c>
      <c r="C24" s="9">
        <v>48</v>
      </c>
      <c r="D24" s="14" t="s">
        <v>17</v>
      </c>
      <c r="E24" s="9" t="s">
        <v>28</v>
      </c>
      <c r="F24" s="10">
        <v>20</v>
      </c>
      <c r="G24" s="21">
        <f t="shared" si="0"/>
        <v>960</v>
      </c>
      <c r="H24" s="22" t="s">
        <v>100</v>
      </c>
      <c r="I24" s="22"/>
    </row>
    <row r="25" spans="2:17" x14ac:dyDescent="0.25">
      <c r="B25" s="9" t="s">
        <v>15</v>
      </c>
      <c r="C25" s="9">
        <v>8.68</v>
      </c>
      <c r="D25" s="14" t="s">
        <v>18</v>
      </c>
      <c r="E25" s="9" t="s">
        <v>28</v>
      </c>
      <c r="F25" s="10">
        <v>79.849999999999994</v>
      </c>
      <c r="G25" s="21">
        <f t="shared" si="0"/>
        <v>693.09799999999996</v>
      </c>
      <c r="H25" s="22" t="s">
        <v>100</v>
      </c>
      <c r="I25" s="22"/>
    </row>
    <row r="26" spans="2:17" x14ac:dyDescent="0.25">
      <c r="F26" s="18" t="s">
        <v>19</v>
      </c>
      <c r="G26" s="10">
        <f>SUM(G9:G25)</f>
        <v>79991.741699999984</v>
      </c>
      <c r="J26" s="37">
        <f>SUM(G20:G22)</f>
        <v>19301.090000000004</v>
      </c>
      <c r="K26" t="s">
        <v>55</v>
      </c>
    </row>
    <row r="27" spans="2:17" x14ac:dyDescent="0.25">
      <c r="F27" s="18" t="s">
        <v>20</v>
      </c>
      <c r="G27" s="23">
        <f>0.0825*SUM(G9,G11:G18,G20:G22)</f>
        <v>6280.5302999999994</v>
      </c>
      <c r="H27" s="39" t="s">
        <v>103</v>
      </c>
      <c r="I27" s="39"/>
      <c r="J27" s="37">
        <v>803.41</v>
      </c>
      <c r="K27" t="s">
        <v>20</v>
      </c>
    </row>
    <row r="28" spans="2:17" x14ac:dyDescent="0.25">
      <c r="F28" s="18" t="s">
        <v>56</v>
      </c>
      <c r="G28" s="10">
        <v>0</v>
      </c>
    </row>
    <row r="29" spans="2:17" x14ac:dyDescent="0.25">
      <c r="F29" s="18" t="s">
        <v>21</v>
      </c>
      <c r="G29" s="21">
        <v>143183.82</v>
      </c>
      <c r="H29" s="22" t="s">
        <v>100</v>
      </c>
      <c r="I29" s="22"/>
      <c r="J29" s="37">
        <f>SUM(J26:J28)</f>
        <v>20104.500000000004</v>
      </c>
      <c r="K29" t="s">
        <v>55</v>
      </c>
    </row>
    <row r="30" spans="2:17" x14ac:dyDescent="0.25">
      <c r="F30" s="18" t="s">
        <v>22</v>
      </c>
      <c r="G30" s="21">
        <f>0.1*SUM(G26:G29)</f>
        <v>22945.609200000003</v>
      </c>
      <c r="H30" s="22" t="s">
        <v>100</v>
      </c>
      <c r="I30" s="22"/>
      <c r="N30" s="44" t="s">
        <v>108</v>
      </c>
      <c r="O30" s="45"/>
      <c r="P30" s="45"/>
      <c r="Q30" s="45"/>
    </row>
    <row r="31" spans="2:17" x14ac:dyDescent="0.25">
      <c r="F31" s="18" t="s">
        <v>57</v>
      </c>
      <c r="G31" s="21">
        <v>3020.96</v>
      </c>
      <c r="H31" s="22" t="s">
        <v>100</v>
      </c>
      <c r="I31" s="22"/>
      <c r="J31" s="37">
        <f>SUM(J29:J30)</f>
        <v>20104.500000000004</v>
      </c>
      <c r="K31" t="s">
        <v>23</v>
      </c>
      <c r="N31" s="44" t="s">
        <v>109</v>
      </c>
      <c r="O31" s="45"/>
      <c r="P31" s="45"/>
      <c r="Q31" s="45"/>
    </row>
    <row r="32" spans="2:17" x14ac:dyDescent="0.25">
      <c r="F32" s="18" t="s">
        <v>23</v>
      </c>
      <c r="G32" s="10">
        <f>SUM(G26:G31)</f>
        <v>255422.6612</v>
      </c>
    </row>
    <row r="33" spans="1:16" x14ac:dyDescent="0.25">
      <c r="F33" s="10"/>
      <c r="G33" s="10"/>
      <c r="J33" s="37">
        <v>20104.5</v>
      </c>
      <c r="K33" t="s">
        <v>58</v>
      </c>
      <c r="N33" s="3">
        <v>19846.5</v>
      </c>
      <c r="P33" s="46"/>
    </row>
    <row r="34" spans="1:16" x14ac:dyDescent="0.25">
      <c r="J34" s="43">
        <v>20104.5</v>
      </c>
      <c r="K34" t="s">
        <v>192</v>
      </c>
    </row>
    <row r="35" spans="1:16" x14ac:dyDescent="0.25">
      <c r="A35" s="5">
        <v>111849</v>
      </c>
      <c r="B35" s="27" t="s">
        <v>59</v>
      </c>
      <c r="C35" s="28"/>
      <c r="D35" s="29"/>
      <c r="E35" s="28"/>
      <c r="F35" s="30"/>
      <c r="G35" s="31"/>
    </row>
    <row r="36" spans="1:16" s="1" customFormat="1" x14ac:dyDescent="0.25">
      <c r="A36" s="5"/>
      <c r="B36" s="7" t="s">
        <v>9</v>
      </c>
      <c r="C36" s="7" t="s">
        <v>10</v>
      </c>
      <c r="D36" s="13" t="s">
        <v>11</v>
      </c>
      <c r="E36" s="7" t="s">
        <v>12</v>
      </c>
      <c r="F36" s="8" t="s">
        <v>13</v>
      </c>
      <c r="G36" s="8" t="s">
        <v>14</v>
      </c>
      <c r="I36" s="1" t="s">
        <v>25</v>
      </c>
      <c r="J36" s="20">
        <v>1799039786</v>
      </c>
      <c r="N36" s="42"/>
    </row>
    <row r="37" spans="1:16" x14ac:dyDescent="0.25">
      <c r="B37" s="9" t="s">
        <v>35</v>
      </c>
      <c r="C37" s="9">
        <v>2</v>
      </c>
      <c r="D37" s="14" t="s">
        <v>36</v>
      </c>
      <c r="E37" s="9" t="s">
        <v>28</v>
      </c>
      <c r="F37" s="10">
        <v>467.65</v>
      </c>
      <c r="G37" s="19">
        <f>C37*F37</f>
        <v>935.3</v>
      </c>
    </row>
    <row r="38" spans="1:16" ht="45" x14ac:dyDescent="0.25">
      <c r="B38" s="9" t="s">
        <v>37</v>
      </c>
      <c r="C38" s="9">
        <v>2</v>
      </c>
      <c r="D38" s="14" t="s">
        <v>38</v>
      </c>
      <c r="E38" s="9" t="s">
        <v>39</v>
      </c>
      <c r="F38" s="10">
        <v>12.74</v>
      </c>
      <c r="G38" s="19">
        <f t="shared" ref="G38:G49" si="1">C38*F38</f>
        <v>25.48</v>
      </c>
    </row>
    <row r="39" spans="1:16" ht="30" x14ac:dyDescent="0.25">
      <c r="B39" s="9" t="s">
        <v>42</v>
      </c>
      <c r="C39" s="9">
        <v>7</v>
      </c>
      <c r="D39" s="14" t="s">
        <v>43</v>
      </c>
      <c r="E39" s="9" t="s">
        <v>28</v>
      </c>
      <c r="F39" s="10">
        <v>5139.05</v>
      </c>
      <c r="G39" s="19">
        <f t="shared" si="1"/>
        <v>35973.35</v>
      </c>
    </row>
    <row r="40" spans="1:16" ht="30" x14ac:dyDescent="0.25">
      <c r="B40" s="9" t="s">
        <v>45</v>
      </c>
      <c r="C40" s="9">
        <v>6</v>
      </c>
      <c r="D40" s="14" t="s">
        <v>46</v>
      </c>
      <c r="E40" s="9" t="s">
        <v>28</v>
      </c>
      <c r="F40" s="10">
        <v>47</v>
      </c>
      <c r="G40" s="19">
        <f t="shared" si="1"/>
        <v>282</v>
      </c>
    </row>
    <row r="41" spans="1:16" x14ac:dyDescent="0.25">
      <c r="B41" s="9"/>
      <c r="C41" s="9"/>
      <c r="D41" s="14"/>
      <c r="E41" s="9"/>
      <c r="F41" s="10"/>
      <c r="G41" s="19">
        <f t="shared" si="1"/>
        <v>0</v>
      </c>
    </row>
    <row r="42" spans="1:16" ht="30" x14ac:dyDescent="0.25">
      <c r="B42" s="9" t="s">
        <v>47</v>
      </c>
      <c r="C42" s="9">
        <v>19</v>
      </c>
      <c r="D42" s="14" t="s">
        <v>48</v>
      </c>
      <c r="E42" s="9" t="s">
        <v>28</v>
      </c>
      <c r="F42" s="10">
        <v>10</v>
      </c>
      <c r="G42" s="19">
        <f t="shared" si="1"/>
        <v>190</v>
      </c>
    </row>
    <row r="43" spans="1:16" x14ac:dyDescent="0.25">
      <c r="B43" s="9" t="s">
        <v>49</v>
      </c>
      <c r="C43" s="9">
        <v>12</v>
      </c>
      <c r="D43" s="14" t="s">
        <v>50</v>
      </c>
      <c r="E43" s="9" t="s">
        <v>28</v>
      </c>
      <c r="F43" s="10">
        <v>563.19000000000005</v>
      </c>
      <c r="G43" s="19">
        <f t="shared" si="1"/>
        <v>6758.2800000000007</v>
      </c>
    </row>
    <row r="44" spans="1:16" x14ac:dyDescent="0.25">
      <c r="B44" s="9" t="s">
        <v>51</v>
      </c>
      <c r="C44" s="9">
        <v>7</v>
      </c>
      <c r="D44" s="14" t="s">
        <v>50</v>
      </c>
      <c r="E44" s="9" t="s">
        <v>28</v>
      </c>
      <c r="F44" s="10">
        <v>603.1</v>
      </c>
      <c r="G44" s="19">
        <f t="shared" si="1"/>
        <v>4221.7</v>
      </c>
    </row>
    <row r="45" spans="1:16" x14ac:dyDescent="0.25">
      <c r="B45" s="9" t="s">
        <v>52</v>
      </c>
      <c r="C45" s="9">
        <v>7</v>
      </c>
      <c r="D45" s="14" t="s">
        <v>53</v>
      </c>
      <c r="E45" s="9" t="s">
        <v>28</v>
      </c>
      <c r="F45" s="10">
        <v>328.53</v>
      </c>
      <c r="G45" s="19">
        <f t="shared" si="1"/>
        <v>2299.71</v>
      </c>
    </row>
    <row r="46" spans="1:16" x14ac:dyDescent="0.25">
      <c r="B46" s="9"/>
      <c r="C46" s="9"/>
      <c r="D46" s="14"/>
      <c r="E46" s="9"/>
      <c r="F46" s="10"/>
      <c r="G46" s="19">
        <f t="shared" si="1"/>
        <v>0</v>
      </c>
    </row>
    <row r="47" spans="1:16" x14ac:dyDescent="0.25">
      <c r="B47" s="9" t="s">
        <v>15</v>
      </c>
      <c r="C47" s="9">
        <v>1.31</v>
      </c>
      <c r="D47" s="14" t="s">
        <v>16</v>
      </c>
      <c r="E47" s="9" t="s">
        <v>28</v>
      </c>
      <c r="F47" s="10">
        <v>15.27</v>
      </c>
      <c r="G47" s="19">
        <f t="shared" si="1"/>
        <v>20.003699999999998</v>
      </c>
      <c r="H47" t="s">
        <v>54</v>
      </c>
    </row>
    <row r="48" spans="1:16" x14ac:dyDescent="0.25">
      <c r="B48" s="9" t="s">
        <v>15</v>
      </c>
      <c r="C48" s="9">
        <v>31.2</v>
      </c>
      <c r="D48" s="14" t="s">
        <v>17</v>
      </c>
      <c r="E48" s="9" t="s">
        <v>28</v>
      </c>
      <c r="F48" s="10">
        <v>20</v>
      </c>
      <c r="G48" s="19">
        <f t="shared" si="1"/>
        <v>624</v>
      </c>
      <c r="H48" t="s">
        <v>60</v>
      </c>
    </row>
    <row r="49" spans="1:14" x14ac:dyDescent="0.25">
      <c r="B49" s="9" t="s">
        <v>15</v>
      </c>
      <c r="C49" s="9">
        <v>8.68</v>
      </c>
      <c r="D49" s="14" t="s">
        <v>18</v>
      </c>
      <c r="E49" s="9" t="s">
        <v>28</v>
      </c>
      <c r="F49" s="10">
        <v>79.849999999999994</v>
      </c>
      <c r="G49" s="19">
        <f t="shared" si="1"/>
        <v>693.09799999999996</v>
      </c>
      <c r="H49" t="s">
        <v>61</v>
      </c>
    </row>
    <row r="50" spans="1:14" x14ac:dyDescent="0.25">
      <c r="F50" s="18" t="s">
        <v>19</v>
      </c>
      <c r="G50" s="19">
        <f>SUM(G37:G49)</f>
        <v>52022.921699999992</v>
      </c>
      <c r="J50" s="37">
        <f>G50</f>
        <v>52022.921699999992</v>
      </c>
      <c r="K50" t="s">
        <v>55</v>
      </c>
    </row>
    <row r="51" spans="1:14" x14ac:dyDescent="0.25">
      <c r="F51" s="18" t="s">
        <v>20</v>
      </c>
      <c r="G51" s="19">
        <f>0.0825*SUM(G37:G40,G43:G45)</f>
        <v>4165.9051499999996</v>
      </c>
      <c r="J51" s="37">
        <f>G51</f>
        <v>4165.9051499999996</v>
      </c>
      <c r="K51" t="s">
        <v>20</v>
      </c>
    </row>
    <row r="52" spans="1:14" x14ac:dyDescent="0.25">
      <c r="F52" s="18" t="s">
        <v>56</v>
      </c>
      <c r="G52" s="10"/>
      <c r="J52" s="37">
        <f>G55</f>
        <v>1881.59</v>
      </c>
      <c r="K52" t="s">
        <v>62</v>
      </c>
    </row>
    <row r="53" spans="1:14" x14ac:dyDescent="0.25">
      <c r="F53" s="18" t="s">
        <v>21</v>
      </c>
      <c r="G53" s="23">
        <v>116370.34</v>
      </c>
      <c r="H53" s="39" t="s">
        <v>101</v>
      </c>
      <c r="I53" s="39"/>
      <c r="J53" s="37">
        <f>SUM(J50:J52)</f>
        <v>58070.416849999987</v>
      </c>
      <c r="K53" t="s">
        <v>55</v>
      </c>
    </row>
    <row r="54" spans="1:14" x14ac:dyDescent="0.25">
      <c r="F54" s="18" t="s">
        <v>22</v>
      </c>
      <c r="G54" s="21">
        <f>0.1*SUM(G50:G53)</f>
        <v>17255.916685</v>
      </c>
      <c r="H54" s="22" t="s">
        <v>100</v>
      </c>
      <c r="I54" s="24"/>
      <c r="J54" s="37">
        <f>J57-J53</f>
        <v>54410.233150000007</v>
      </c>
      <c r="K54" t="s">
        <v>21</v>
      </c>
    </row>
    <row r="55" spans="1:14" x14ac:dyDescent="0.25">
      <c r="F55" s="18" t="s">
        <v>57</v>
      </c>
      <c r="G55" s="19">
        <v>1881.59</v>
      </c>
      <c r="J55" s="37">
        <f>SUM(J53:J54)</f>
        <v>112480.65</v>
      </c>
      <c r="K55" t="s">
        <v>23</v>
      </c>
    </row>
    <row r="56" spans="1:14" x14ac:dyDescent="0.25">
      <c r="F56" s="18" t="s">
        <v>23</v>
      </c>
      <c r="G56" s="10">
        <f>SUM(G50:G55)</f>
        <v>191696.67353499998</v>
      </c>
      <c r="N56" s="37"/>
    </row>
    <row r="57" spans="1:14" x14ac:dyDescent="0.25">
      <c r="F57" s="10" t="s">
        <v>8</v>
      </c>
      <c r="G57" s="10">
        <f>0.8*G56</f>
        <v>153357.33882799998</v>
      </c>
      <c r="J57" s="37">
        <v>112480.65</v>
      </c>
      <c r="K57" t="s">
        <v>58</v>
      </c>
      <c r="N57" s="37">
        <v>112480.65</v>
      </c>
    </row>
    <row r="58" spans="1:14" x14ac:dyDescent="0.25">
      <c r="J58" s="43">
        <v>110191.1</v>
      </c>
      <c r="K58" s="61" t="s">
        <v>193</v>
      </c>
      <c r="L58" s="61"/>
      <c r="M58" s="61"/>
      <c r="N58" s="37"/>
    </row>
    <row r="59" spans="1:14" x14ac:dyDescent="0.25">
      <c r="N59" s="37"/>
    </row>
    <row r="60" spans="1:14" x14ac:dyDescent="0.25">
      <c r="A60" s="5">
        <v>16030299</v>
      </c>
      <c r="B60" s="27" t="s">
        <v>63</v>
      </c>
      <c r="C60" s="32"/>
      <c r="D60" s="33"/>
      <c r="E60" s="32"/>
      <c r="F60" s="34"/>
      <c r="G60" s="35"/>
      <c r="N60" s="37"/>
    </row>
    <row r="61" spans="1:14" s="1" customFormat="1" x14ac:dyDescent="0.25">
      <c r="A61" s="5"/>
      <c r="B61" s="7" t="s">
        <v>9</v>
      </c>
      <c r="C61" s="7" t="s">
        <v>10</v>
      </c>
      <c r="D61" s="13" t="s">
        <v>11</v>
      </c>
      <c r="E61" s="7" t="s">
        <v>12</v>
      </c>
      <c r="F61" s="8" t="s">
        <v>13</v>
      </c>
      <c r="G61" s="8" t="s">
        <v>14</v>
      </c>
      <c r="H61" s="1" t="s">
        <v>25</v>
      </c>
      <c r="J61" s="38"/>
      <c r="N61" s="38"/>
    </row>
    <row r="62" spans="1:14" ht="30" x14ac:dyDescent="0.25">
      <c r="B62" s="9" t="s">
        <v>47</v>
      </c>
      <c r="C62" s="9">
        <v>14</v>
      </c>
      <c r="D62" s="14" t="s">
        <v>48</v>
      </c>
      <c r="E62" s="9" t="s">
        <v>28</v>
      </c>
      <c r="F62" s="10">
        <v>10</v>
      </c>
      <c r="G62" s="19">
        <f>C62*F62</f>
        <v>140</v>
      </c>
      <c r="H62">
        <v>1799039788</v>
      </c>
      <c r="N62" s="37"/>
    </row>
    <row r="63" spans="1:14" x14ac:dyDescent="0.25">
      <c r="B63" s="9" t="s">
        <v>49</v>
      </c>
      <c r="C63" s="9">
        <v>8</v>
      </c>
      <c r="D63" s="14" t="s">
        <v>50</v>
      </c>
      <c r="E63" s="9" t="s">
        <v>28</v>
      </c>
      <c r="F63" s="10">
        <v>563.19000000000005</v>
      </c>
      <c r="G63" s="19">
        <f>C63*F63</f>
        <v>4505.5200000000004</v>
      </c>
      <c r="N63" s="37"/>
    </row>
    <row r="64" spans="1:14" x14ac:dyDescent="0.25">
      <c r="B64" s="9" t="s">
        <v>51</v>
      </c>
      <c r="C64" s="9">
        <v>6</v>
      </c>
      <c r="D64" s="14" t="s">
        <v>50</v>
      </c>
      <c r="E64" s="9" t="s">
        <v>28</v>
      </c>
      <c r="F64" s="10">
        <v>603.1</v>
      </c>
      <c r="G64" s="19">
        <f>C64*F64</f>
        <v>3618.6000000000004</v>
      </c>
      <c r="N64" s="37"/>
    </row>
    <row r="65" spans="1:14" x14ac:dyDescent="0.25">
      <c r="B65" s="9" t="s">
        <v>52</v>
      </c>
      <c r="C65" s="9">
        <v>6</v>
      </c>
      <c r="D65" s="14" t="s">
        <v>53</v>
      </c>
      <c r="E65" s="9" t="s">
        <v>28</v>
      </c>
      <c r="F65" s="10">
        <v>328.53</v>
      </c>
      <c r="G65" s="19">
        <f>C65*F65</f>
        <v>1971.1799999999998</v>
      </c>
      <c r="N65" s="37"/>
    </row>
    <row r="66" spans="1:14" x14ac:dyDescent="0.25">
      <c r="B66" s="9"/>
      <c r="C66" s="9"/>
      <c r="D66" s="14"/>
      <c r="E66" s="9"/>
      <c r="F66" s="10"/>
      <c r="G66" s="19"/>
      <c r="N66" s="37"/>
    </row>
    <row r="67" spans="1:14" x14ac:dyDescent="0.25">
      <c r="B67" s="9" t="s">
        <v>15</v>
      </c>
      <c r="C67" s="9">
        <v>1.31</v>
      </c>
      <c r="D67" s="14" t="s">
        <v>16</v>
      </c>
      <c r="E67" s="9" t="s">
        <v>28</v>
      </c>
      <c r="F67" s="10">
        <v>15.27</v>
      </c>
      <c r="G67" s="19">
        <f>C67*F67</f>
        <v>20.003699999999998</v>
      </c>
      <c r="H67" t="s">
        <v>54</v>
      </c>
      <c r="N67" s="37"/>
    </row>
    <row r="68" spans="1:14" x14ac:dyDescent="0.25">
      <c r="B68" s="9" t="s">
        <v>15</v>
      </c>
      <c r="C68" s="9">
        <v>16.8</v>
      </c>
      <c r="D68" s="14" t="s">
        <v>17</v>
      </c>
      <c r="E68" s="9" t="s">
        <v>28</v>
      </c>
      <c r="F68" s="10">
        <v>20</v>
      </c>
      <c r="G68" s="19">
        <f>C68*F68</f>
        <v>336</v>
      </c>
      <c r="H68" t="s">
        <v>64</v>
      </c>
      <c r="N68" s="37"/>
    </row>
    <row r="69" spans="1:14" x14ac:dyDescent="0.25">
      <c r="B69" s="9" t="s">
        <v>15</v>
      </c>
      <c r="C69" s="9">
        <v>8.68</v>
      </c>
      <c r="D69" s="14" t="s">
        <v>18</v>
      </c>
      <c r="E69" s="9" t="s">
        <v>28</v>
      </c>
      <c r="F69" s="10">
        <v>79.849999999999994</v>
      </c>
      <c r="G69" s="19">
        <f>C69*F69</f>
        <v>693.09799999999996</v>
      </c>
      <c r="H69" t="s">
        <v>61</v>
      </c>
      <c r="N69" s="37"/>
    </row>
    <row r="70" spans="1:14" x14ac:dyDescent="0.25">
      <c r="F70" s="18" t="s">
        <v>19</v>
      </c>
      <c r="G70" s="19">
        <f>SUM(G62:G69)</f>
        <v>11284.4017</v>
      </c>
      <c r="J70" s="37">
        <f>G70</f>
        <v>11284.4017</v>
      </c>
      <c r="K70" t="s">
        <v>55</v>
      </c>
      <c r="N70" s="37"/>
    </row>
    <row r="71" spans="1:14" x14ac:dyDescent="0.25">
      <c r="F71" s="18" t="s">
        <v>20</v>
      </c>
      <c r="G71" s="19">
        <f>SUM(G63:G65)*0.0825</f>
        <v>832.86225000000013</v>
      </c>
      <c r="J71" s="37">
        <f>G71</f>
        <v>832.86225000000013</v>
      </c>
      <c r="K71" t="s">
        <v>20</v>
      </c>
      <c r="N71" s="37"/>
    </row>
    <row r="72" spans="1:14" x14ac:dyDescent="0.25">
      <c r="F72" s="18" t="s">
        <v>56</v>
      </c>
      <c r="G72" s="10"/>
      <c r="J72" s="37">
        <f>G75</f>
        <v>1013.01</v>
      </c>
      <c r="K72" t="s">
        <v>62</v>
      </c>
      <c r="N72" s="37"/>
    </row>
    <row r="73" spans="1:14" x14ac:dyDescent="0.25">
      <c r="F73" s="18" t="s">
        <v>21</v>
      </c>
      <c r="G73" s="23">
        <v>19986.29</v>
      </c>
      <c r="H73" s="39" t="s">
        <v>101</v>
      </c>
      <c r="I73" s="39"/>
      <c r="J73" s="37">
        <f>SUM(J70:J72)</f>
        <v>13130.273950000001</v>
      </c>
      <c r="K73" t="s">
        <v>55</v>
      </c>
      <c r="N73" s="37"/>
    </row>
    <row r="74" spans="1:14" x14ac:dyDescent="0.25">
      <c r="F74" s="18" t="s">
        <v>22</v>
      </c>
      <c r="G74" s="21">
        <f>0.1*SUM(G70:G73)</f>
        <v>3210.3553950000005</v>
      </c>
      <c r="H74" s="22" t="s">
        <v>100</v>
      </c>
      <c r="I74" s="24"/>
      <c r="J74" s="37">
        <f>J77-J73</f>
        <v>19258.206050000001</v>
      </c>
      <c r="K74" t="s">
        <v>21</v>
      </c>
      <c r="N74" s="37"/>
    </row>
    <row r="75" spans="1:14" x14ac:dyDescent="0.25">
      <c r="F75" s="18" t="s">
        <v>57</v>
      </c>
      <c r="G75" s="19">
        <v>1013.01</v>
      </c>
      <c r="J75" s="37">
        <f>SUM(J73:J74)</f>
        <v>32388.480000000003</v>
      </c>
      <c r="K75" t="s">
        <v>23</v>
      </c>
      <c r="N75" s="37"/>
    </row>
    <row r="76" spans="1:14" x14ac:dyDescent="0.25">
      <c r="F76" s="18" t="s">
        <v>23</v>
      </c>
      <c r="G76" s="10">
        <f>SUM(G70:G75)</f>
        <v>36326.919345000002</v>
      </c>
      <c r="N76" s="37"/>
    </row>
    <row r="77" spans="1:14" x14ac:dyDescent="0.25">
      <c r="F77" s="15"/>
      <c r="G77" s="15"/>
      <c r="H77" s="16"/>
      <c r="I77" s="16"/>
      <c r="J77" s="37">
        <v>32388.48</v>
      </c>
      <c r="K77" t="s">
        <v>58</v>
      </c>
      <c r="N77" s="37">
        <v>32388.48</v>
      </c>
    </row>
    <row r="78" spans="1:14" x14ac:dyDescent="0.25">
      <c r="J78" s="43">
        <v>32228.6</v>
      </c>
      <c r="K78" s="61" t="s">
        <v>193</v>
      </c>
      <c r="L78" s="61"/>
      <c r="M78" s="61"/>
      <c r="N78" s="37"/>
    </row>
    <row r="79" spans="1:14" x14ac:dyDescent="0.25">
      <c r="A79" s="2">
        <v>111734</v>
      </c>
      <c r="B79" s="27" t="s">
        <v>65</v>
      </c>
      <c r="C79" s="32"/>
      <c r="D79" s="33"/>
      <c r="E79" s="32"/>
      <c r="F79" s="34"/>
      <c r="G79" s="35"/>
      <c r="N79" s="37"/>
    </row>
    <row r="80" spans="1:14" s="1" customFormat="1" x14ac:dyDescent="0.25">
      <c r="A80" s="5"/>
      <c r="B80" s="7" t="s">
        <v>9</v>
      </c>
      <c r="C80" s="7" t="s">
        <v>10</v>
      </c>
      <c r="D80" s="13" t="s">
        <v>11</v>
      </c>
      <c r="E80" s="7" t="s">
        <v>12</v>
      </c>
      <c r="F80" s="8" t="s">
        <v>13</v>
      </c>
      <c r="G80" s="8" t="s">
        <v>14</v>
      </c>
      <c r="I80" s="1" t="s">
        <v>25</v>
      </c>
      <c r="J80">
        <v>1799039789</v>
      </c>
      <c r="N80" s="38"/>
    </row>
    <row r="81" spans="2:14" x14ac:dyDescent="0.25">
      <c r="B81" s="9" t="s">
        <v>35</v>
      </c>
      <c r="C81" s="9">
        <v>2</v>
      </c>
      <c r="D81" s="14" t="s">
        <v>36</v>
      </c>
      <c r="E81" s="9" t="s">
        <v>28</v>
      </c>
      <c r="F81" s="10">
        <v>467.65</v>
      </c>
      <c r="G81" s="10">
        <f t="shared" ref="G81:G88" si="2">C81*F81</f>
        <v>935.3</v>
      </c>
      <c r="N81" s="37"/>
    </row>
    <row r="82" spans="2:14" ht="45" x14ac:dyDescent="0.25">
      <c r="B82" s="9" t="s">
        <v>37</v>
      </c>
      <c r="C82" s="9">
        <v>2</v>
      </c>
      <c r="D82" s="14" t="s">
        <v>38</v>
      </c>
      <c r="E82" s="9" t="s">
        <v>39</v>
      </c>
      <c r="F82" s="10">
        <v>12.74</v>
      </c>
      <c r="G82" s="10">
        <f t="shared" si="2"/>
        <v>25.48</v>
      </c>
      <c r="H82" s="36" t="s">
        <v>102</v>
      </c>
      <c r="I82" s="36"/>
      <c r="N82" s="37"/>
    </row>
    <row r="83" spans="2:14" ht="30" x14ac:dyDescent="0.25">
      <c r="B83" s="9" t="s">
        <v>42</v>
      </c>
      <c r="C83" s="9">
        <v>6</v>
      </c>
      <c r="D83" s="14" t="s">
        <v>43</v>
      </c>
      <c r="E83" s="9" t="s">
        <v>28</v>
      </c>
      <c r="F83" s="10">
        <v>5139.05</v>
      </c>
      <c r="G83" s="10">
        <f t="shared" si="2"/>
        <v>30834.300000000003</v>
      </c>
      <c r="N83" s="37"/>
    </row>
    <row r="84" spans="2:14" ht="30" x14ac:dyDescent="0.25">
      <c r="B84" s="9" t="s">
        <v>45</v>
      </c>
      <c r="C84" s="9">
        <v>6</v>
      </c>
      <c r="D84" s="14" t="s">
        <v>46</v>
      </c>
      <c r="E84" s="9" t="s">
        <v>28</v>
      </c>
      <c r="F84" s="10">
        <v>47</v>
      </c>
      <c r="G84" s="10">
        <f t="shared" si="2"/>
        <v>282</v>
      </c>
      <c r="N84" s="37"/>
    </row>
    <row r="85" spans="2:14" ht="30" x14ac:dyDescent="0.25">
      <c r="B85" s="9" t="s">
        <v>47</v>
      </c>
      <c r="C85" s="9">
        <v>37</v>
      </c>
      <c r="D85" s="14" t="s">
        <v>48</v>
      </c>
      <c r="E85" s="9" t="s">
        <v>28</v>
      </c>
      <c r="F85" s="10">
        <v>10</v>
      </c>
      <c r="G85" s="10">
        <f t="shared" si="2"/>
        <v>370</v>
      </c>
      <c r="N85" s="37"/>
    </row>
    <row r="86" spans="2:14" x14ac:dyDescent="0.25">
      <c r="B86" s="9" t="s">
        <v>49</v>
      </c>
      <c r="C86" s="9">
        <v>28</v>
      </c>
      <c r="D86" s="14" t="s">
        <v>50</v>
      </c>
      <c r="E86" s="9" t="s">
        <v>28</v>
      </c>
      <c r="F86" s="10">
        <v>563.19000000000005</v>
      </c>
      <c r="G86" s="10">
        <f t="shared" si="2"/>
        <v>15769.320000000002</v>
      </c>
      <c r="N86" s="37"/>
    </row>
    <row r="87" spans="2:14" x14ac:dyDescent="0.25">
      <c r="B87" s="9" t="s">
        <v>51</v>
      </c>
      <c r="C87" s="9">
        <v>9</v>
      </c>
      <c r="D87" s="14" t="s">
        <v>50</v>
      </c>
      <c r="E87" s="9" t="s">
        <v>28</v>
      </c>
      <c r="F87" s="10">
        <v>603.1</v>
      </c>
      <c r="G87" s="10">
        <f t="shared" si="2"/>
        <v>5427.9000000000005</v>
      </c>
      <c r="N87" s="37"/>
    </row>
    <row r="88" spans="2:14" x14ac:dyDescent="0.25">
      <c r="B88" s="9" t="s">
        <v>52</v>
      </c>
      <c r="C88" s="9">
        <v>9</v>
      </c>
      <c r="D88" s="14" t="s">
        <v>53</v>
      </c>
      <c r="E88" s="9" t="s">
        <v>28</v>
      </c>
      <c r="F88" s="10">
        <v>328.53</v>
      </c>
      <c r="G88" s="10">
        <f t="shared" si="2"/>
        <v>2956.7699999999995</v>
      </c>
      <c r="N88" s="37"/>
    </row>
    <row r="89" spans="2:14" x14ac:dyDescent="0.25">
      <c r="B89" s="9"/>
      <c r="C89" s="9"/>
      <c r="D89" s="14"/>
      <c r="E89" s="9"/>
      <c r="F89" s="10"/>
      <c r="G89" s="10"/>
      <c r="N89" s="37"/>
    </row>
    <row r="90" spans="2:14" x14ac:dyDescent="0.25">
      <c r="B90" s="9" t="s">
        <v>15</v>
      </c>
      <c r="C90" s="9">
        <v>1.31</v>
      </c>
      <c r="D90" s="14" t="s">
        <v>16</v>
      </c>
      <c r="E90" s="9" t="s">
        <v>28</v>
      </c>
      <c r="F90" s="10">
        <v>15.27</v>
      </c>
      <c r="G90" s="10">
        <f>C90*F90</f>
        <v>20.003699999999998</v>
      </c>
      <c r="H90" t="s">
        <v>54</v>
      </c>
      <c r="N90" s="37"/>
    </row>
    <row r="91" spans="2:14" x14ac:dyDescent="0.25">
      <c r="B91" s="9" t="s">
        <v>15</v>
      </c>
      <c r="C91" s="9">
        <v>51.6</v>
      </c>
      <c r="D91" s="14" t="s">
        <v>17</v>
      </c>
      <c r="E91" s="9" t="s">
        <v>28</v>
      </c>
      <c r="F91" s="10">
        <v>20</v>
      </c>
      <c r="G91" s="10">
        <f>C91*F91</f>
        <v>1032</v>
      </c>
      <c r="H91" t="s">
        <v>66</v>
      </c>
      <c r="N91" s="37"/>
    </row>
    <row r="92" spans="2:14" x14ac:dyDescent="0.25">
      <c r="B92" s="9" t="s">
        <v>15</v>
      </c>
      <c r="C92" s="9">
        <v>8.68</v>
      </c>
      <c r="D92" s="14" t="s">
        <v>18</v>
      </c>
      <c r="E92" s="9" t="s">
        <v>28</v>
      </c>
      <c r="F92" s="10">
        <v>79.849999999999994</v>
      </c>
      <c r="G92" s="10">
        <f>C92*F92</f>
        <v>693.09799999999996</v>
      </c>
      <c r="H92" t="s">
        <v>61</v>
      </c>
      <c r="N92" s="37"/>
    </row>
    <row r="93" spans="2:14" x14ac:dyDescent="0.25">
      <c r="F93" s="18" t="s">
        <v>19</v>
      </c>
      <c r="G93" s="10">
        <f>SUM(G81:G92)</f>
        <v>58346.171699999999</v>
      </c>
      <c r="N93" s="37"/>
    </row>
    <row r="94" spans="2:14" x14ac:dyDescent="0.25">
      <c r="F94" s="18" t="s">
        <v>20</v>
      </c>
      <c r="G94" s="10">
        <f>0.0825*SUM(G81:G84,G86:G88)</f>
        <v>4639.0632750000004</v>
      </c>
      <c r="N94" s="37"/>
    </row>
    <row r="95" spans="2:14" x14ac:dyDescent="0.25">
      <c r="F95" s="18" t="s">
        <v>56</v>
      </c>
      <c r="G95" s="10"/>
      <c r="N95" s="37"/>
    </row>
    <row r="96" spans="2:14" x14ac:dyDescent="0.25">
      <c r="F96" s="18" t="s">
        <v>21</v>
      </c>
      <c r="G96" s="10">
        <v>182085.11</v>
      </c>
      <c r="N96" s="37"/>
    </row>
    <row r="97" spans="1:14" x14ac:dyDescent="0.25">
      <c r="F97" s="18" t="s">
        <v>22</v>
      </c>
      <c r="G97" s="10">
        <f>0.1*SUM(G93:G96)</f>
        <v>24507.034497500001</v>
      </c>
      <c r="N97" s="37"/>
    </row>
    <row r="98" spans="1:14" x14ac:dyDescent="0.25">
      <c r="F98" s="18" t="s">
        <v>57</v>
      </c>
      <c r="G98" s="10">
        <v>3111.39</v>
      </c>
      <c r="N98" s="37"/>
    </row>
    <row r="99" spans="1:14" x14ac:dyDescent="0.25">
      <c r="F99" s="18" t="s">
        <v>23</v>
      </c>
      <c r="G99" s="10">
        <f>SUM(G93:G98)</f>
        <v>272688.76947250002</v>
      </c>
      <c r="N99" s="37"/>
    </row>
    <row r="100" spans="1:14" x14ac:dyDescent="0.25">
      <c r="N100" s="37"/>
    </row>
    <row r="101" spans="1:14" x14ac:dyDescent="0.25">
      <c r="N101" s="37"/>
    </row>
    <row r="102" spans="1:14" x14ac:dyDescent="0.25">
      <c r="N102" s="37"/>
    </row>
    <row r="103" spans="1:14" x14ac:dyDescent="0.25">
      <c r="A103" s="2">
        <v>111733</v>
      </c>
      <c r="B103" s="27" t="s">
        <v>67</v>
      </c>
      <c r="C103" s="32"/>
      <c r="D103" s="33"/>
      <c r="E103" s="32"/>
      <c r="F103" s="34"/>
      <c r="G103" s="35"/>
      <c r="N103" s="37"/>
    </row>
    <row r="104" spans="1:14" s="1" customFormat="1" x14ac:dyDescent="0.25">
      <c r="A104" s="5"/>
      <c r="B104" s="7" t="s">
        <v>9</v>
      </c>
      <c r="C104" s="7" t="s">
        <v>10</v>
      </c>
      <c r="D104" s="13" t="s">
        <v>11</v>
      </c>
      <c r="E104" s="7" t="s">
        <v>12</v>
      </c>
      <c r="F104" s="8" t="s">
        <v>13</v>
      </c>
      <c r="G104" s="8" t="s">
        <v>14</v>
      </c>
      <c r="I104" s="1" t="s">
        <v>25</v>
      </c>
      <c r="J104">
        <v>1799039791</v>
      </c>
      <c r="N104" s="38"/>
    </row>
    <row r="105" spans="1:14" x14ac:dyDescent="0.25">
      <c r="B105" s="9" t="s">
        <v>35</v>
      </c>
      <c r="C105" s="9">
        <v>2</v>
      </c>
      <c r="D105" s="14" t="s">
        <v>36</v>
      </c>
      <c r="E105" s="9" t="s">
        <v>28</v>
      </c>
      <c r="F105" s="10">
        <v>467.65</v>
      </c>
      <c r="G105" s="19">
        <f t="shared" ref="G105:G112" si="3">C105*F105</f>
        <v>935.3</v>
      </c>
      <c r="N105" s="37"/>
    </row>
    <row r="106" spans="1:14" ht="45" x14ac:dyDescent="0.25">
      <c r="B106" s="9" t="s">
        <v>37</v>
      </c>
      <c r="C106" s="9">
        <v>2</v>
      </c>
      <c r="D106" s="14" t="s">
        <v>38</v>
      </c>
      <c r="E106" s="9" t="s">
        <v>39</v>
      </c>
      <c r="F106" s="10">
        <v>12.74</v>
      </c>
      <c r="G106" s="19">
        <f t="shared" si="3"/>
        <v>25.48</v>
      </c>
      <c r="N106" s="37"/>
    </row>
    <row r="107" spans="1:14" ht="30" x14ac:dyDescent="0.25">
      <c r="B107" s="9" t="s">
        <v>42</v>
      </c>
      <c r="C107" s="9">
        <v>4</v>
      </c>
      <c r="D107" s="14" t="s">
        <v>43</v>
      </c>
      <c r="E107" s="9" t="s">
        <v>28</v>
      </c>
      <c r="F107" s="10">
        <v>5139.05</v>
      </c>
      <c r="G107" s="19">
        <f t="shared" si="3"/>
        <v>20556.2</v>
      </c>
      <c r="N107" s="37"/>
    </row>
    <row r="108" spans="1:14" ht="30" x14ac:dyDescent="0.25">
      <c r="B108" s="9" t="s">
        <v>45</v>
      </c>
      <c r="C108" s="9">
        <v>3</v>
      </c>
      <c r="D108" s="14" t="s">
        <v>46</v>
      </c>
      <c r="E108" s="9" t="s">
        <v>28</v>
      </c>
      <c r="F108" s="10">
        <v>47</v>
      </c>
      <c r="G108" s="19">
        <f t="shared" si="3"/>
        <v>141</v>
      </c>
      <c r="N108" s="37"/>
    </row>
    <row r="109" spans="1:14" ht="30" x14ac:dyDescent="0.25">
      <c r="B109" s="9" t="s">
        <v>47</v>
      </c>
      <c r="C109" s="9">
        <v>26</v>
      </c>
      <c r="D109" s="14" t="s">
        <v>48</v>
      </c>
      <c r="E109" s="9" t="s">
        <v>28</v>
      </c>
      <c r="F109" s="10">
        <v>10</v>
      </c>
      <c r="G109" s="19">
        <f t="shared" si="3"/>
        <v>260</v>
      </c>
      <c r="N109" s="37"/>
    </row>
    <row r="110" spans="1:14" x14ac:dyDescent="0.25">
      <c r="B110" s="9" t="s">
        <v>49</v>
      </c>
      <c r="C110" s="9">
        <v>20</v>
      </c>
      <c r="D110" s="14" t="s">
        <v>50</v>
      </c>
      <c r="E110" s="9" t="s">
        <v>28</v>
      </c>
      <c r="F110" s="10">
        <v>563.19000000000005</v>
      </c>
      <c r="G110" s="19">
        <f t="shared" si="3"/>
        <v>11263.800000000001</v>
      </c>
      <c r="N110" s="37"/>
    </row>
    <row r="111" spans="1:14" x14ac:dyDescent="0.25">
      <c r="B111" s="9" t="s">
        <v>51</v>
      </c>
      <c r="C111" s="9">
        <v>6</v>
      </c>
      <c r="D111" s="14" t="s">
        <v>50</v>
      </c>
      <c r="E111" s="9" t="s">
        <v>28</v>
      </c>
      <c r="F111" s="10">
        <v>603.1</v>
      </c>
      <c r="G111" s="19">
        <f t="shared" si="3"/>
        <v>3618.6000000000004</v>
      </c>
      <c r="N111" s="37"/>
    </row>
    <row r="112" spans="1:14" x14ac:dyDescent="0.25">
      <c r="B112" s="9" t="s">
        <v>52</v>
      </c>
      <c r="C112" s="9">
        <v>6</v>
      </c>
      <c r="D112" s="14" t="s">
        <v>53</v>
      </c>
      <c r="E112" s="9" t="s">
        <v>28</v>
      </c>
      <c r="F112" s="10">
        <v>328.53</v>
      </c>
      <c r="G112" s="19">
        <f t="shared" si="3"/>
        <v>1971.1799999999998</v>
      </c>
      <c r="N112" s="37"/>
    </row>
    <row r="113" spans="1:14" x14ac:dyDescent="0.25">
      <c r="B113" s="9"/>
      <c r="C113" s="9"/>
      <c r="D113" s="14"/>
      <c r="E113" s="9"/>
      <c r="F113" s="10"/>
      <c r="G113" s="19"/>
      <c r="N113" s="37"/>
    </row>
    <row r="114" spans="1:14" x14ac:dyDescent="0.25">
      <c r="B114" s="9" t="s">
        <v>15</v>
      </c>
      <c r="C114" s="9">
        <v>1.31</v>
      </c>
      <c r="D114" s="14" t="s">
        <v>16</v>
      </c>
      <c r="E114" s="9" t="s">
        <v>28</v>
      </c>
      <c r="F114" s="10">
        <v>15.27</v>
      </c>
      <c r="G114" s="19">
        <f>C114*F114</f>
        <v>20.003699999999998</v>
      </c>
      <c r="H114" t="s">
        <v>54</v>
      </c>
      <c r="N114" s="37"/>
    </row>
    <row r="115" spans="1:14" x14ac:dyDescent="0.25">
      <c r="B115" s="9" t="s">
        <v>15</v>
      </c>
      <c r="C115" s="9">
        <v>36</v>
      </c>
      <c r="D115" s="14" t="s">
        <v>17</v>
      </c>
      <c r="E115" s="9" t="s">
        <v>28</v>
      </c>
      <c r="F115" s="10">
        <v>20</v>
      </c>
      <c r="G115" s="19">
        <f>C115*F115</f>
        <v>720</v>
      </c>
      <c r="H115" t="s">
        <v>68</v>
      </c>
      <c r="N115" s="37"/>
    </row>
    <row r="116" spans="1:14" x14ac:dyDescent="0.25">
      <c r="B116" s="9" t="s">
        <v>15</v>
      </c>
      <c r="C116" s="9">
        <v>8.68</v>
      </c>
      <c r="D116" s="14" t="s">
        <v>18</v>
      </c>
      <c r="E116" s="9" t="s">
        <v>28</v>
      </c>
      <c r="F116" s="10">
        <v>79.849999999999994</v>
      </c>
      <c r="G116" s="19">
        <f>C116*F116</f>
        <v>693.09799999999996</v>
      </c>
      <c r="H116" t="s">
        <v>61</v>
      </c>
      <c r="N116" s="37"/>
    </row>
    <row r="117" spans="1:14" x14ac:dyDescent="0.25">
      <c r="F117" s="18" t="s">
        <v>19</v>
      </c>
      <c r="G117" s="19">
        <f>SUM(G105:G116)</f>
        <v>40204.661699999997</v>
      </c>
      <c r="J117" s="37">
        <f>G117</f>
        <v>40204.661699999997</v>
      </c>
      <c r="K117" t="s">
        <v>55</v>
      </c>
      <c r="N117" s="37"/>
    </row>
    <row r="118" spans="1:14" x14ac:dyDescent="0.25">
      <c r="F118" s="18" t="s">
        <v>20</v>
      </c>
      <c r="G118" s="19">
        <f>0.0825*SUM(G105:G108,G110:G112)</f>
        <v>3177.2037</v>
      </c>
      <c r="J118" s="37">
        <f>G118</f>
        <v>3177.2037</v>
      </c>
      <c r="K118" t="s">
        <v>20</v>
      </c>
      <c r="N118" s="37"/>
    </row>
    <row r="119" spans="1:14" x14ac:dyDescent="0.25">
      <c r="F119" s="18" t="s">
        <v>56</v>
      </c>
      <c r="G119" s="10"/>
      <c r="J119" s="37">
        <f>G122</f>
        <v>2171.0700000000002</v>
      </c>
      <c r="K119" t="s">
        <v>62</v>
      </c>
      <c r="N119" s="37"/>
    </row>
    <row r="120" spans="1:14" x14ac:dyDescent="0.25">
      <c r="F120" s="18" t="s">
        <v>21</v>
      </c>
      <c r="G120" s="23">
        <v>119064.69</v>
      </c>
      <c r="H120" s="39" t="s">
        <v>103</v>
      </c>
      <c r="I120" s="39"/>
      <c r="J120" s="37">
        <f>SUM(J117:J119)</f>
        <v>45552.935399999995</v>
      </c>
      <c r="K120" t="s">
        <v>55</v>
      </c>
      <c r="N120" s="37"/>
    </row>
    <row r="121" spans="1:14" x14ac:dyDescent="0.25">
      <c r="F121" s="18" t="s">
        <v>22</v>
      </c>
      <c r="G121" s="21">
        <f>0.1*SUM(G117:G120)</f>
        <v>16244.655540000002</v>
      </c>
      <c r="H121" s="22" t="s">
        <v>100</v>
      </c>
      <c r="I121" s="24"/>
      <c r="J121" s="37">
        <f>J124-J120</f>
        <v>84117.774600000004</v>
      </c>
      <c r="K121" t="s">
        <v>21</v>
      </c>
      <c r="N121" s="37"/>
    </row>
    <row r="122" spans="1:14" x14ac:dyDescent="0.25">
      <c r="F122" s="18" t="s">
        <v>57</v>
      </c>
      <c r="G122" s="19">
        <v>2171.0700000000002</v>
      </c>
      <c r="J122" s="37">
        <f>SUM(J120:J121)</f>
        <v>129670.70999999999</v>
      </c>
      <c r="K122" t="s">
        <v>23</v>
      </c>
      <c r="N122" s="37"/>
    </row>
    <row r="123" spans="1:14" x14ac:dyDescent="0.25">
      <c r="F123" s="18" t="s">
        <v>23</v>
      </c>
      <c r="G123" s="10">
        <f>SUM(G117:G122)</f>
        <v>180862.28094000003</v>
      </c>
      <c r="N123" s="37"/>
    </row>
    <row r="124" spans="1:14" x14ac:dyDescent="0.25">
      <c r="J124" s="37">
        <v>129670.71</v>
      </c>
      <c r="K124" t="s">
        <v>58</v>
      </c>
      <c r="N124" s="37">
        <v>129670.71</v>
      </c>
    </row>
    <row r="125" spans="1:14" x14ac:dyDescent="0.25">
      <c r="J125" s="43">
        <v>129670.7</v>
      </c>
      <c r="K125" t="s">
        <v>192</v>
      </c>
      <c r="N125" s="37"/>
    </row>
    <row r="126" spans="1:14" x14ac:dyDescent="0.25">
      <c r="A126" s="2">
        <v>17013314</v>
      </c>
      <c r="B126" s="27" t="s">
        <v>69</v>
      </c>
      <c r="C126" s="32"/>
      <c r="D126" s="33"/>
      <c r="E126" s="32"/>
      <c r="F126" s="34"/>
      <c r="G126" s="35"/>
      <c r="N126" s="37"/>
    </row>
    <row r="127" spans="1:14" s="1" customFormat="1" x14ac:dyDescent="0.25">
      <c r="A127" s="5"/>
      <c r="B127" s="7" t="s">
        <v>9</v>
      </c>
      <c r="C127" s="7" t="s">
        <v>10</v>
      </c>
      <c r="D127" s="13" t="s">
        <v>11</v>
      </c>
      <c r="E127" s="7" t="s">
        <v>12</v>
      </c>
      <c r="F127" s="8" t="s">
        <v>13</v>
      </c>
      <c r="G127" s="8" t="s">
        <v>14</v>
      </c>
      <c r="I127" s="1" t="s">
        <v>25</v>
      </c>
      <c r="J127">
        <v>1799039793</v>
      </c>
      <c r="N127" s="38"/>
    </row>
    <row r="128" spans="1:14" ht="30" x14ac:dyDescent="0.25">
      <c r="B128" s="9" t="s">
        <v>26</v>
      </c>
      <c r="C128" s="9">
        <v>1</v>
      </c>
      <c r="D128" s="14" t="s">
        <v>27</v>
      </c>
      <c r="E128" s="9" t="s">
        <v>28</v>
      </c>
      <c r="F128" s="10">
        <v>6860</v>
      </c>
      <c r="G128" s="19">
        <f t="shared" ref="G128:G143" si="4">C128*F128</f>
        <v>6860</v>
      </c>
      <c r="N128" s="37"/>
    </row>
    <row r="129" spans="2:14" ht="30" x14ac:dyDescent="0.25">
      <c r="B129" s="9" t="s">
        <v>29</v>
      </c>
      <c r="C129" s="9">
        <v>1</v>
      </c>
      <c r="D129" s="14" t="s">
        <v>30</v>
      </c>
      <c r="E129" s="9" t="s">
        <v>28</v>
      </c>
      <c r="F129" s="10">
        <v>1880</v>
      </c>
      <c r="G129" s="19">
        <f t="shared" si="4"/>
        <v>1880</v>
      </c>
      <c r="N129" s="37"/>
    </row>
    <row r="130" spans="2:14" x14ac:dyDescent="0.25">
      <c r="B130" s="9" t="s">
        <v>31</v>
      </c>
      <c r="C130" s="9">
        <v>1</v>
      </c>
      <c r="D130" s="14" t="s">
        <v>32</v>
      </c>
      <c r="E130" s="9" t="s">
        <v>28</v>
      </c>
      <c r="F130" s="10">
        <v>940</v>
      </c>
      <c r="G130" s="19">
        <f t="shared" si="4"/>
        <v>940</v>
      </c>
      <c r="N130" s="37"/>
    </row>
    <row r="131" spans="2:14" x14ac:dyDescent="0.25">
      <c r="B131" s="9" t="s">
        <v>33</v>
      </c>
      <c r="C131" s="9">
        <v>1</v>
      </c>
      <c r="D131" s="14" t="s">
        <v>34</v>
      </c>
      <c r="E131" s="9" t="s">
        <v>28</v>
      </c>
      <c r="F131" s="10">
        <v>20</v>
      </c>
      <c r="G131" s="21">
        <f t="shared" si="4"/>
        <v>20</v>
      </c>
      <c r="H131" s="22" t="s">
        <v>100</v>
      </c>
      <c r="I131" s="24"/>
      <c r="N131" s="37"/>
    </row>
    <row r="132" spans="2:14" x14ac:dyDescent="0.25">
      <c r="B132" s="9" t="s">
        <v>35</v>
      </c>
      <c r="C132" s="9">
        <v>17</v>
      </c>
      <c r="D132" s="14" t="s">
        <v>36</v>
      </c>
      <c r="E132" s="9" t="s">
        <v>28</v>
      </c>
      <c r="F132" s="10">
        <v>467.65</v>
      </c>
      <c r="G132" s="19">
        <f t="shared" si="4"/>
        <v>7950.0499999999993</v>
      </c>
      <c r="N132" s="37"/>
    </row>
    <row r="133" spans="2:14" ht="45" x14ac:dyDescent="0.25">
      <c r="B133" s="9" t="s">
        <v>37</v>
      </c>
      <c r="C133" s="9">
        <v>17</v>
      </c>
      <c r="D133" s="14" t="s">
        <v>38</v>
      </c>
      <c r="E133" s="9" t="s">
        <v>39</v>
      </c>
      <c r="F133" s="10">
        <v>12.74</v>
      </c>
      <c r="G133" s="21">
        <f t="shared" si="4"/>
        <v>216.58</v>
      </c>
      <c r="H133" s="22" t="s">
        <v>100</v>
      </c>
      <c r="I133" s="24"/>
      <c r="N133" s="37"/>
    </row>
    <row r="134" spans="2:14" x14ac:dyDescent="0.25">
      <c r="B134" s="9" t="s">
        <v>40</v>
      </c>
      <c r="C134" s="9">
        <v>1</v>
      </c>
      <c r="D134" s="14" t="s">
        <v>41</v>
      </c>
      <c r="E134" s="9" t="s">
        <v>28</v>
      </c>
      <c r="F134" s="10">
        <v>185.65</v>
      </c>
      <c r="G134" s="19">
        <f t="shared" si="4"/>
        <v>185.65</v>
      </c>
      <c r="N134" s="37"/>
    </row>
    <row r="135" spans="2:14" ht="30" x14ac:dyDescent="0.25">
      <c r="B135" s="9" t="s">
        <v>42</v>
      </c>
      <c r="C135" s="9">
        <v>20</v>
      </c>
      <c r="D135" s="14" t="s">
        <v>43</v>
      </c>
      <c r="E135" s="9" t="s">
        <v>28</v>
      </c>
      <c r="F135" s="10">
        <v>5139.05</v>
      </c>
      <c r="G135" s="21">
        <f t="shared" si="4"/>
        <v>102781</v>
      </c>
      <c r="H135" s="22" t="s">
        <v>100</v>
      </c>
      <c r="I135" s="24"/>
      <c r="N135" s="37"/>
    </row>
    <row r="136" spans="2:14" ht="30" x14ac:dyDescent="0.25">
      <c r="B136" s="9" t="s">
        <v>44</v>
      </c>
      <c r="C136" s="9">
        <v>2</v>
      </c>
      <c r="D136" s="14" t="s">
        <v>43</v>
      </c>
      <c r="E136" s="9" t="s">
        <v>28</v>
      </c>
      <c r="F136" s="10">
        <v>2669.6</v>
      </c>
      <c r="G136" s="19">
        <f t="shared" si="4"/>
        <v>5339.2</v>
      </c>
      <c r="N136" s="37"/>
    </row>
    <row r="137" spans="2:14" ht="30" x14ac:dyDescent="0.25">
      <c r="B137" s="9" t="s">
        <v>45</v>
      </c>
      <c r="C137" s="9">
        <v>9</v>
      </c>
      <c r="D137" s="14" t="s">
        <v>46</v>
      </c>
      <c r="E137" s="9" t="s">
        <v>28</v>
      </c>
      <c r="F137" s="10">
        <v>47</v>
      </c>
      <c r="G137" s="21">
        <f t="shared" si="4"/>
        <v>423</v>
      </c>
      <c r="H137" s="22" t="s">
        <v>100</v>
      </c>
      <c r="I137" s="24"/>
      <c r="N137" s="37"/>
    </row>
    <row r="138" spans="2:14" x14ac:dyDescent="0.25">
      <c r="B138" s="9"/>
      <c r="C138" s="9"/>
      <c r="D138" s="14"/>
      <c r="E138" s="9"/>
      <c r="F138" s="10"/>
      <c r="G138" s="21">
        <f t="shared" si="4"/>
        <v>0</v>
      </c>
      <c r="N138" s="37"/>
    </row>
    <row r="139" spans="2:14" ht="30" x14ac:dyDescent="0.25">
      <c r="B139" s="9" t="s">
        <v>47</v>
      </c>
      <c r="C139" s="9">
        <v>40</v>
      </c>
      <c r="D139" s="14" t="s">
        <v>48</v>
      </c>
      <c r="E139" s="9" t="s">
        <v>28</v>
      </c>
      <c r="F139" s="10">
        <v>10</v>
      </c>
      <c r="G139" s="21">
        <f t="shared" si="4"/>
        <v>400</v>
      </c>
      <c r="H139" s="22" t="s">
        <v>100</v>
      </c>
      <c r="I139" s="24"/>
      <c r="N139" s="37"/>
    </row>
    <row r="140" spans="2:14" x14ac:dyDescent="0.25">
      <c r="B140" s="9" t="s">
        <v>49</v>
      </c>
      <c r="C140" s="9">
        <v>40</v>
      </c>
      <c r="D140" s="14" t="s">
        <v>50</v>
      </c>
      <c r="E140" s="9" t="s">
        <v>28</v>
      </c>
      <c r="F140" s="10">
        <v>563.19000000000005</v>
      </c>
      <c r="G140" s="19">
        <f t="shared" si="4"/>
        <v>22527.600000000002</v>
      </c>
      <c r="N140" s="37"/>
    </row>
    <row r="141" spans="2:14" x14ac:dyDescent="0.25">
      <c r="B141" s="9" t="s">
        <v>15</v>
      </c>
      <c r="C141" s="9">
        <v>1.31</v>
      </c>
      <c r="D141" s="14" t="s">
        <v>70</v>
      </c>
      <c r="E141" s="9" t="s">
        <v>28</v>
      </c>
      <c r="F141" s="10">
        <v>15.27</v>
      </c>
      <c r="G141" s="19">
        <f t="shared" si="4"/>
        <v>20.003699999999998</v>
      </c>
      <c r="H141" t="s">
        <v>54</v>
      </c>
    </row>
    <row r="142" spans="2:14" x14ac:dyDescent="0.25">
      <c r="B142" s="9" t="s">
        <v>15</v>
      </c>
      <c r="C142" s="9">
        <v>74.400000000000006</v>
      </c>
      <c r="D142" s="14" t="s">
        <v>71</v>
      </c>
      <c r="E142" s="9" t="s">
        <v>28</v>
      </c>
      <c r="F142" s="10">
        <v>20</v>
      </c>
      <c r="G142" s="21">
        <f t="shared" si="4"/>
        <v>1488</v>
      </c>
      <c r="H142" s="22" t="s">
        <v>100</v>
      </c>
      <c r="I142" s="24"/>
    </row>
    <row r="143" spans="2:14" x14ac:dyDescent="0.25">
      <c r="B143" s="9" t="s">
        <v>15</v>
      </c>
      <c r="C143" s="9">
        <v>8.68</v>
      </c>
      <c r="D143" s="14" t="s">
        <v>18</v>
      </c>
      <c r="E143" s="9" t="s">
        <v>28</v>
      </c>
      <c r="F143" s="10">
        <v>79.849999999999994</v>
      </c>
      <c r="G143" s="21">
        <f t="shared" si="4"/>
        <v>693.09799999999996</v>
      </c>
      <c r="H143" s="22" t="s">
        <v>100</v>
      </c>
      <c r="I143" s="24"/>
    </row>
    <row r="144" spans="2:14" x14ac:dyDescent="0.25">
      <c r="F144" s="18" t="s">
        <v>19</v>
      </c>
      <c r="G144" s="10">
        <f>SUM(G128:G143)</f>
        <v>151724.18169999999</v>
      </c>
      <c r="J144" s="37">
        <f>SUM(G128+G129+G130+G132+G134+G136+G140+G141)</f>
        <v>45702.503700000001</v>
      </c>
      <c r="K144" t="s">
        <v>55</v>
      </c>
    </row>
    <row r="145" spans="1:17" x14ac:dyDescent="0.25">
      <c r="F145" s="18" t="s">
        <v>20</v>
      </c>
      <c r="G145" s="23">
        <f>0.0825*SUM(G128,G130:G137,G140)</f>
        <v>12147.554099999999</v>
      </c>
      <c r="H145" s="39" t="s">
        <v>103</v>
      </c>
      <c r="I145" s="39"/>
      <c r="J145" s="37">
        <f>0.0825*J144</f>
        <v>3770.4565552500003</v>
      </c>
      <c r="K145" t="s">
        <v>20</v>
      </c>
    </row>
    <row r="146" spans="1:17" x14ac:dyDescent="0.25">
      <c r="F146" s="18" t="s">
        <v>56</v>
      </c>
      <c r="G146" s="10"/>
    </row>
    <row r="147" spans="1:17" x14ac:dyDescent="0.25">
      <c r="F147" s="18" t="s">
        <v>21</v>
      </c>
      <c r="G147" s="23">
        <v>43475.81</v>
      </c>
      <c r="H147" s="39" t="s">
        <v>103</v>
      </c>
      <c r="I147" s="39"/>
      <c r="J147" s="37">
        <f>SUM(J144:J146)</f>
        <v>49472.96025525</v>
      </c>
      <c r="K147" t="s">
        <v>55</v>
      </c>
    </row>
    <row r="148" spans="1:17" x14ac:dyDescent="0.25">
      <c r="F148" s="18" t="s">
        <v>22</v>
      </c>
      <c r="G148" s="21">
        <f>0.1*SUM(G144:G147)</f>
        <v>20734.754580000001</v>
      </c>
      <c r="H148" s="22" t="s">
        <v>100</v>
      </c>
      <c r="I148" s="24"/>
      <c r="J148" s="37">
        <f>J151-J147</f>
        <v>3627.489744749997</v>
      </c>
      <c r="K148" t="s">
        <v>21</v>
      </c>
    </row>
    <row r="149" spans="1:17" x14ac:dyDescent="0.25">
      <c r="F149" s="18" t="s">
        <v>57</v>
      </c>
      <c r="G149" s="21">
        <v>4613.53</v>
      </c>
      <c r="H149" s="22" t="s">
        <v>100</v>
      </c>
      <c r="I149" s="24"/>
      <c r="J149" s="37">
        <f>SUM(J147:J148)</f>
        <v>53100.45</v>
      </c>
      <c r="K149" t="s">
        <v>23</v>
      </c>
      <c r="N149" s="44" t="s">
        <v>107</v>
      </c>
      <c r="O149" s="45"/>
      <c r="P149" s="45"/>
      <c r="Q149" s="45"/>
    </row>
    <row r="150" spans="1:17" x14ac:dyDescent="0.25">
      <c r="F150" s="18" t="s">
        <v>23</v>
      </c>
      <c r="G150" s="10">
        <f>SUM(G144:G149)</f>
        <v>232695.83038</v>
      </c>
      <c r="N150" s="44" t="s">
        <v>109</v>
      </c>
      <c r="O150" s="45"/>
      <c r="P150" s="45"/>
      <c r="Q150" s="45"/>
    </row>
    <row r="151" spans="1:17" x14ac:dyDescent="0.25">
      <c r="J151" s="37">
        <v>53100.45</v>
      </c>
      <c r="K151" t="s">
        <v>58</v>
      </c>
      <c r="N151" s="3">
        <v>52419</v>
      </c>
    </row>
    <row r="152" spans="1:17" x14ac:dyDescent="0.25">
      <c r="J152" s="43">
        <v>53100.45</v>
      </c>
      <c r="K152" s="61" t="s">
        <v>193</v>
      </c>
      <c r="L152" s="61"/>
      <c r="M152" s="61"/>
    </row>
    <row r="154" spans="1:17" x14ac:dyDescent="0.25">
      <c r="A154" s="2">
        <v>111803</v>
      </c>
      <c r="B154" s="27" t="s">
        <v>72</v>
      </c>
      <c r="C154" s="28"/>
      <c r="D154" s="29"/>
      <c r="E154" s="28"/>
      <c r="F154" s="30"/>
      <c r="G154" s="31"/>
    </row>
    <row r="155" spans="1:17" s="1" customFormat="1" x14ac:dyDescent="0.25">
      <c r="A155" s="5"/>
      <c r="B155" s="7" t="s">
        <v>9</v>
      </c>
      <c r="C155" s="7" t="s">
        <v>10</v>
      </c>
      <c r="D155" s="13" t="s">
        <v>11</v>
      </c>
      <c r="E155" s="7" t="s">
        <v>12</v>
      </c>
      <c r="F155" s="8" t="s">
        <v>13</v>
      </c>
      <c r="G155" s="8" t="s">
        <v>14</v>
      </c>
      <c r="I155" s="1" t="s">
        <v>25</v>
      </c>
      <c r="J155">
        <v>1799039795</v>
      </c>
      <c r="N155" s="42"/>
    </row>
    <row r="156" spans="1:17" x14ac:dyDescent="0.25">
      <c r="B156" s="9" t="s">
        <v>35</v>
      </c>
      <c r="C156" s="9">
        <v>4</v>
      </c>
      <c r="D156" s="14" t="s">
        <v>36</v>
      </c>
      <c r="E156" s="9" t="s">
        <v>28</v>
      </c>
      <c r="F156" s="10">
        <v>467.65</v>
      </c>
      <c r="G156" s="19">
        <f t="shared" ref="G156:G167" si="5">C156*F156</f>
        <v>1870.6</v>
      </c>
    </row>
    <row r="157" spans="1:17" ht="45" x14ac:dyDescent="0.25">
      <c r="B157" s="9" t="s">
        <v>37</v>
      </c>
      <c r="C157" s="9">
        <v>4</v>
      </c>
      <c r="D157" s="14" t="s">
        <v>38</v>
      </c>
      <c r="E157" s="9" t="s">
        <v>39</v>
      </c>
      <c r="F157" s="10">
        <v>12.74</v>
      </c>
      <c r="G157" s="19">
        <f t="shared" si="5"/>
        <v>50.96</v>
      </c>
    </row>
    <row r="158" spans="1:17" ht="30" x14ac:dyDescent="0.25">
      <c r="B158" s="9" t="s">
        <v>42</v>
      </c>
      <c r="C158" s="9">
        <v>5</v>
      </c>
      <c r="D158" s="14" t="s">
        <v>43</v>
      </c>
      <c r="E158" s="9" t="s">
        <v>28</v>
      </c>
      <c r="F158" s="10">
        <v>5139.05</v>
      </c>
      <c r="G158" s="19">
        <f t="shared" si="5"/>
        <v>25695.25</v>
      </c>
    </row>
    <row r="159" spans="1:17" ht="30" x14ac:dyDescent="0.25">
      <c r="B159" s="9" t="s">
        <v>45</v>
      </c>
      <c r="C159" s="9">
        <v>3</v>
      </c>
      <c r="D159" s="14" t="s">
        <v>46</v>
      </c>
      <c r="E159" s="9" t="s">
        <v>28</v>
      </c>
      <c r="F159" s="10">
        <v>47</v>
      </c>
      <c r="G159" s="19">
        <f t="shared" si="5"/>
        <v>141</v>
      </c>
    </row>
    <row r="160" spans="1:17" ht="30" x14ac:dyDescent="0.25">
      <c r="B160" s="9" t="s">
        <v>47</v>
      </c>
      <c r="C160" s="9">
        <v>19</v>
      </c>
      <c r="D160" s="14" t="s">
        <v>48</v>
      </c>
      <c r="E160" s="9" t="s">
        <v>28</v>
      </c>
      <c r="F160" s="10">
        <v>10</v>
      </c>
      <c r="G160" s="19">
        <f t="shared" si="5"/>
        <v>190</v>
      </c>
    </row>
    <row r="161" spans="2:14" x14ac:dyDescent="0.25">
      <c r="B161" s="9" t="s">
        <v>49</v>
      </c>
      <c r="C161" s="9">
        <v>12</v>
      </c>
      <c r="D161" s="14" t="s">
        <v>50</v>
      </c>
      <c r="E161" s="9" t="s">
        <v>28</v>
      </c>
      <c r="F161" s="10">
        <v>563.19000000000005</v>
      </c>
      <c r="G161" s="19">
        <f t="shared" si="5"/>
        <v>6758.2800000000007</v>
      </c>
    </row>
    <row r="162" spans="2:14" x14ac:dyDescent="0.25">
      <c r="B162" s="9" t="s">
        <v>51</v>
      </c>
      <c r="C162" s="9">
        <v>7</v>
      </c>
      <c r="D162" s="14" t="s">
        <v>50</v>
      </c>
      <c r="E162" s="9" t="s">
        <v>28</v>
      </c>
      <c r="F162" s="10">
        <v>603.1</v>
      </c>
      <c r="G162" s="19">
        <f t="shared" si="5"/>
        <v>4221.7</v>
      </c>
    </row>
    <row r="163" spans="2:14" x14ac:dyDescent="0.25">
      <c r="B163" s="9" t="s">
        <v>52</v>
      </c>
      <c r="C163" s="9">
        <v>7</v>
      </c>
      <c r="D163" s="14" t="s">
        <v>53</v>
      </c>
      <c r="E163" s="9" t="s">
        <v>28</v>
      </c>
      <c r="F163" s="10">
        <v>328.53</v>
      </c>
      <c r="G163" s="19">
        <f t="shared" si="5"/>
        <v>2299.71</v>
      </c>
    </row>
    <row r="164" spans="2:14" x14ac:dyDescent="0.25">
      <c r="B164" s="9"/>
      <c r="C164" s="9"/>
      <c r="D164" s="14"/>
      <c r="E164" s="9"/>
      <c r="F164" s="10"/>
      <c r="G164" s="19">
        <f t="shared" si="5"/>
        <v>0</v>
      </c>
    </row>
    <row r="165" spans="2:14" x14ac:dyDescent="0.25">
      <c r="B165" s="9" t="s">
        <v>15</v>
      </c>
      <c r="C165" s="9">
        <v>1.31</v>
      </c>
      <c r="D165" s="14" t="s">
        <v>70</v>
      </c>
      <c r="E165" s="9" t="s">
        <v>28</v>
      </c>
      <c r="F165" s="10">
        <v>15.27</v>
      </c>
      <c r="G165" s="19">
        <f t="shared" si="5"/>
        <v>20.003699999999998</v>
      </c>
      <c r="H165" t="s">
        <v>54</v>
      </c>
    </row>
    <row r="166" spans="2:14" x14ac:dyDescent="0.25">
      <c r="B166" s="9" t="s">
        <v>15</v>
      </c>
      <c r="C166" s="9">
        <v>28.8</v>
      </c>
      <c r="D166" s="14" t="s">
        <v>71</v>
      </c>
      <c r="E166" s="9" t="s">
        <v>28</v>
      </c>
      <c r="F166" s="10">
        <v>20</v>
      </c>
      <c r="G166" s="19">
        <f t="shared" si="5"/>
        <v>576</v>
      </c>
      <c r="H166" t="s">
        <v>73</v>
      </c>
    </row>
    <row r="167" spans="2:14" x14ac:dyDescent="0.25">
      <c r="B167" s="9" t="s">
        <v>15</v>
      </c>
      <c r="C167" s="9">
        <v>8.68</v>
      </c>
      <c r="D167" s="14" t="s">
        <v>18</v>
      </c>
      <c r="E167" s="9" t="s">
        <v>28</v>
      </c>
      <c r="F167" s="10">
        <v>79.849999999999994</v>
      </c>
      <c r="G167" s="19">
        <f t="shared" si="5"/>
        <v>693.09799999999996</v>
      </c>
      <c r="H167" t="s">
        <v>61</v>
      </c>
    </row>
    <row r="168" spans="2:14" x14ac:dyDescent="0.25">
      <c r="F168" s="18" t="s">
        <v>19</v>
      </c>
      <c r="G168" s="19">
        <f>SUM(G156:G167)</f>
        <v>42516.601699999999</v>
      </c>
      <c r="J168" s="37">
        <f>G168</f>
        <v>42516.601699999999</v>
      </c>
      <c r="K168" t="s">
        <v>55</v>
      </c>
    </row>
    <row r="169" spans="2:14" x14ac:dyDescent="0.25">
      <c r="F169" s="18" t="s">
        <v>20</v>
      </c>
      <c r="G169" s="19">
        <f>0.0825*SUM(G156:G159,G161:G163)</f>
        <v>3385.59375</v>
      </c>
      <c r="J169" s="37">
        <f>G169</f>
        <v>3385.59375</v>
      </c>
      <c r="K169" t="s">
        <v>20</v>
      </c>
    </row>
    <row r="170" spans="2:14" x14ac:dyDescent="0.25">
      <c r="F170" s="18" t="s">
        <v>56</v>
      </c>
      <c r="G170" s="10"/>
      <c r="J170" s="37">
        <f>G173</f>
        <v>1736.59</v>
      </c>
      <c r="K170" t="s">
        <v>62</v>
      </c>
    </row>
    <row r="171" spans="2:14" x14ac:dyDescent="0.25">
      <c r="F171" s="18" t="s">
        <v>21</v>
      </c>
      <c r="G171" s="23">
        <v>166170.37</v>
      </c>
      <c r="H171" s="39" t="s">
        <v>103</v>
      </c>
      <c r="I171" s="39"/>
      <c r="J171" s="37">
        <f>SUM(J168:J170)</f>
        <v>47638.785449999996</v>
      </c>
      <c r="K171" t="s">
        <v>55</v>
      </c>
    </row>
    <row r="172" spans="2:14" x14ac:dyDescent="0.25">
      <c r="F172" s="18" t="s">
        <v>22</v>
      </c>
      <c r="G172" s="21">
        <f>0.1*SUM(G168:G171)</f>
        <v>21207.256545</v>
      </c>
      <c r="H172" s="22" t="s">
        <v>100</v>
      </c>
      <c r="I172" s="24"/>
      <c r="J172" s="37">
        <f>J175-J171</f>
        <v>64154.924550000011</v>
      </c>
      <c r="K172" t="s">
        <v>21</v>
      </c>
      <c r="N172" s="37"/>
    </row>
    <row r="173" spans="2:14" x14ac:dyDescent="0.25">
      <c r="F173" s="18" t="s">
        <v>57</v>
      </c>
      <c r="G173" s="19">
        <v>1736.59</v>
      </c>
      <c r="J173" s="37">
        <f>SUM(J171:J172)</f>
        <v>111793.71</v>
      </c>
      <c r="K173" t="s">
        <v>23</v>
      </c>
      <c r="N173" s="37"/>
    </row>
    <row r="174" spans="2:14" x14ac:dyDescent="0.25">
      <c r="F174" s="18" t="s">
        <v>23</v>
      </c>
      <c r="G174" s="10">
        <f>SUM(G168:G173)</f>
        <v>235016.411995</v>
      </c>
      <c r="N174" s="37"/>
    </row>
    <row r="175" spans="2:14" x14ac:dyDescent="0.25">
      <c r="F175" s="3" t="s">
        <v>8</v>
      </c>
      <c r="G175" s="3">
        <f>0.8*G174</f>
        <v>188013.12959600001</v>
      </c>
      <c r="J175" s="37">
        <v>111793.71</v>
      </c>
      <c r="K175" t="s">
        <v>58</v>
      </c>
      <c r="N175" s="37">
        <v>111793.71</v>
      </c>
    </row>
    <row r="176" spans="2:14" x14ac:dyDescent="0.25">
      <c r="J176" s="43">
        <v>111793.63</v>
      </c>
      <c r="K176" t="s">
        <v>192</v>
      </c>
      <c r="N176" s="37"/>
    </row>
    <row r="177" spans="1:14" x14ac:dyDescent="0.25">
      <c r="N177" s="37"/>
    </row>
    <row r="178" spans="1:14" x14ac:dyDescent="0.25">
      <c r="A178" s="2">
        <v>16024013</v>
      </c>
      <c r="B178" s="27" t="s">
        <v>74</v>
      </c>
      <c r="C178" s="28"/>
      <c r="D178" s="29"/>
      <c r="E178" s="28"/>
      <c r="F178" s="30"/>
      <c r="G178" s="31"/>
      <c r="N178" s="37"/>
    </row>
    <row r="179" spans="1:14" s="1" customFormat="1" x14ac:dyDescent="0.25">
      <c r="A179" s="5"/>
      <c r="B179" s="7" t="s">
        <v>9</v>
      </c>
      <c r="C179" s="7" t="s">
        <v>10</v>
      </c>
      <c r="D179" s="13" t="s">
        <v>11</v>
      </c>
      <c r="E179" s="7" t="s">
        <v>12</v>
      </c>
      <c r="F179" s="8" t="s">
        <v>13</v>
      </c>
      <c r="G179" s="8" t="s">
        <v>14</v>
      </c>
      <c r="I179" s="1" t="s">
        <v>25</v>
      </c>
      <c r="J179">
        <v>1799039796</v>
      </c>
      <c r="N179" s="38"/>
    </row>
    <row r="180" spans="1:14" ht="30" x14ac:dyDescent="0.25">
      <c r="B180" s="9" t="s">
        <v>42</v>
      </c>
      <c r="C180" s="9">
        <v>2</v>
      </c>
      <c r="D180" s="14" t="s">
        <v>43</v>
      </c>
      <c r="E180" s="9" t="s">
        <v>28</v>
      </c>
      <c r="F180" s="10">
        <v>5139.05</v>
      </c>
      <c r="G180" s="19">
        <f t="shared" ref="G180:G189" si="6">C180*F180</f>
        <v>10278.1</v>
      </c>
      <c r="N180" s="37"/>
    </row>
    <row r="181" spans="1:14" ht="30" x14ac:dyDescent="0.25">
      <c r="B181" s="9" t="s">
        <v>45</v>
      </c>
      <c r="C181" s="9">
        <v>2</v>
      </c>
      <c r="D181" s="14" t="s">
        <v>46</v>
      </c>
      <c r="E181" s="9" t="s">
        <v>28</v>
      </c>
      <c r="F181" s="10">
        <v>47</v>
      </c>
      <c r="G181" s="19">
        <f t="shared" si="6"/>
        <v>94</v>
      </c>
      <c r="N181" s="37"/>
    </row>
    <row r="182" spans="1:14" ht="30" x14ac:dyDescent="0.25">
      <c r="B182" s="9" t="s">
        <v>47</v>
      </c>
      <c r="C182" s="9">
        <v>17</v>
      </c>
      <c r="D182" s="14" t="s">
        <v>48</v>
      </c>
      <c r="E182" s="9" t="s">
        <v>28</v>
      </c>
      <c r="F182" s="10">
        <v>10</v>
      </c>
      <c r="G182" s="19">
        <f t="shared" si="6"/>
        <v>170</v>
      </c>
      <c r="N182" s="37"/>
    </row>
    <row r="183" spans="1:14" x14ac:dyDescent="0.25">
      <c r="B183" s="9" t="s">
        <v>49</v>
      </c>
      <c r="C183" s="9">
        <v>11</v>
      </c>
      <c r="D183" s="14" t="s">
        <v>50</v>
      </c>
      <c r="E183" s="9" t="s">
        <v>28</v>
      </c>
      <c r="F183" s="10">
        <v>563.19000000000005</v>
      </c>
      <c r="G183" s="19">
        <f t="shared" si="6"/>
        <v>6195.09</v>
      </c>
      <c r="N183" s="37"/>
    </row>
    <row r="184" spans="1:14" x14ac:dyDescent="0.25">
      <c r="B184" s="9" t="s">
        <v>51</v>
      </c>
      <c r="C184" s="9">
        <v>6</v>
      </c>
      <c r="D184" s="14" t="s">
        <v>50</v>
      </c>
      <c r="E184" s="9" t="s">
        <v>28</v>
      </c>
      <c r="F184" s="10">
        <v>603.1</v>
      </c>
      <c r="G184" s="19">
        <f t="shared" si="6"/>
        <v>3618.6000000000004</v>
      </c>
      <c r="N184" s="37"/>
    </row>
    <row r="185" spans="1:14" x14ac:dyDescent="0.25">
      <c r="B185" s="9" t="s">
        <v>52</v>
      </c>
      <c r="C185" s="9">
        <v>6</v>
      </c>
      <c r="D185" s="14" t="s">
        <v>53</v>
      </c>
      <c r="E185" s="9" t="s">
        <v>28</v>
      </c>
      <c r="F185" s="10">
        <v>328.53</v>
      </c>
      <c r="G185" s="19">
        <f t="shared" si="6"/>
        <v>1971.1799999999998</v>
      </c>
      <c r="N185" s="37"/>
    </row>
    <row r="186" spans="1:14" x14ac:dyDescent="0.25">
      <c r="B186" s="9"/>
      <c r="C186" s="9"/>
      <c r="D186" s="14"/>
      <c r="E186" s="9"/>
      <c r="F186" s="10"/>
      <c r="G186" s="19">
        <f t="shared" si="6"/>
        <v>0</v>
      </c>
      <c r="N186" s="37"/>
    </row>
    <row r="187" spans="1:14" x14ac:dyDescent="0.25">
      <c r="B187" s="9" t="s">
        <v>15</v>
      </c>
      <c r="C187" s="9">
        <v>1.31</v>
      </c>
      <c r="D187" s="14" t="s">
        <v>70</v>
      </c>
      <c r="E187" s="9" t="s">
        <v>28</v>
      </c>
      <c r="F187" s="10">
        <v>15.27</v>
      </c>
      <c r="G187" s="19">
        <f t="shared" si="6"/>
        <v>20.003699999999998</v>
      </c>
      <c r="H187" t="s">
        <v>54</v>
      </c>
      <c r="N187" s="37"/>
    </row>
    <row r="188" spans="1:14" x14ac:dyDescent="0.25">
      <c r="B188" s="9" t="s">
        <v>15</v>
      </c>
      <c r="C188" s="9">
        <v>22.8</v>
      </c>
      <c r="D188" s="14" t="s">
        <v>71</v>
      </c>
      <c r="E188" s="9" t="s">
        <v>28</v>
      </c>
      <c r="F188" s="10">
        <v>20</v>
      </c>
      <c r="G188" s="19">
        <f t="shared" si="6"/>
        <v>456</v>
      </c>
      <c r="H188" t="s">
        <v>75</v>
      </c>
      <c r="N188" s="37"/>
    </row>
    <row r="189" spans="1:14" x14ac:dyDescent="0.25">
      <c r="B189" s="9" t="s">
        <v>15</v>
      </c>
      <c r="C189" s="9">
        <v>8.68</v>
      </c>
      <c r="D189" s="14" t="s">
        <v>18</v>
      </c>
      <c r="E189" s="9" t="s">
        <v>28</v>
      </c>
      <c r="F189" s="10">
        <v>79.849999999999994</v>
      </c>
      <c r="G189" s="19">
        <f t="shared" si="6"/>
        <v>693.09799999999996</v>
      </c>
      <c r="H189" t="s">
        <v>61</v>
      </c>
      <c r="N189" s="37"/>
    </row>
    <row r="190" spans="1:14" x14ac:dyDescent="0.25">
      <c r="F190" s="18" t="s">
        <v>19</v>
      </c>
      <c r="G190" s="19">
        <f>SUM(G180:G189)</f>
        <v>23496.0717</v>
      </c>
      <c r="J190" s="37">
        <f>G190</f>
        <v>23496.0717</v>
      </c>
      <c r="K190" t="s">
        <v>55</v>
      </c>
      <c r="N190" s="37"/>
    </row>
    <row r="191" spans="1:14" x14ac:dyDescent="0.25">
      <c r="F191" s="18" t="s">
        <v>20</v>
      </c>
      <c r="G191" s="19">
        <f>0.0825*SUM(G180:G181,G183:G185)</f>
        <v>1827.9500250000001</v>
      </c>
      <c r="J191" s="37">
        <f>G191</f>
        <v>1827.9500250000001</v>
      </c>
      <c r="K191" t="s">
        <v>20</v>
      </c>
      <c r="N191" s="37"/>
    </row>
    <row r="192" spans="1:14" x14ac:dyDescent="0.25">
      <c r="F192" s="18" t="s">
        <v>56</v>
      </c>
      <c r="G192" s="10"/>
      <c r="J192" s="37">
        <f>G195</f>
        <v>1374.8</v>
      </c>
      <c r="K192" t="s">
        <v>62</v>
      </c>
      <c r="N192" s="37"/>
    </row>
    <row r="193" spans="1:14" x14ac:dyDescent="0.25">
      <c r="F193" s="18" t="s">
        <v>21</v>
      </c>
      <c r="G193" s="23">
        <v>22340.5</v>
      </c>
      <c r="H193" s="39" t="s">
        <v>103</v>
      </c>
      <c r="I193" s="39"/>
      <c r="J193" s="37">
        <f>SUM(J190:J192)</f>
        <v>26698.821724999998</v>
      </c>
      <c r="K193" t="s">
        <v>55</v>
      </c>
      <c r="N193" s="37"/>
    </row>
    <row r="194" spans="1:14" x14ac:dyDescent="0.25">
      <c r="F194" s="18" t="s">
        <v>22</v>
      </c>
      <c r="G194" s="21">
        <f>0.1*SUM(G190:G193)</f>
        <v>4766.4521725000004</v>
      </c>
      <c r="H194" s="22" t="s">
        <v>100</v>
      </c>
      <c r="I194" s="24"/>
      <c r="J194" s="37">
        <f>J197-J193</f>
        <v>20991.158275000005</v>
      </c>
      <c r="K194" t="s">
        <v>21</v>
      </c>
      <c r="N194" s="37"/>
    </row>
    <row r="195" spans="1:14" x14ac:dyDescent="0.25">
      <c r="F195" s="18" t="s">
        <v>57</v>
      </c>
      <c r="G195" s="19">
        <v>1374.8</v>
      </c>
      <c r="J195" s="37">
        <f>SUM(J193:J194)</f>
        <v>47689.98</v>
      </c>
      <c r="K195" t="s">
        <v>23</v>
      </c>
      <c r="N195" s="37"/>
    </row>
    <row r="196" spans="1:14" x14ac:dyDescent="0.25">
      <c r="F196" s="18" t="s">
        <v>23</v>
      </c>
      <c r="G196" s="10">
        <f>SUM(G190:G195)</f>
        <v>53805.773897500003</v>
      </c>
      <c r="N196" s="37"/>
    </row>
    <row r="197" spans="1:14" x14ac:dyDescent="0.25">
      <c r="J197" s="37">
        <v>47689.98</v>
      </c>
      <c r="K197" t="s">
        <v>58</v>
      </c>
      <c r="N197" s="37">
        <v>47689.98</v>
      </c>
    </row>
    <row r="198" spans="1:14" x14ac:dyDescent="0.25">
      <c r="J198" s="43">
        <v>45580.44</v>
      </c>
      <c r="K198" s="61" t="s">
        <v>193</v>
      </c>
      <c r="L198" s="61"/>
      <c r="M198" s="61"/>
      <c r="N198" s="37"/>
    </row>
    <row r="199" spans="1:14" x14ac:dyDescent="0.25">
      <c r="N199" s="37"/>
    </row>
    <row r="200" spans="1:14" x14ac:dyDescent="0.25">
      <c r="A200" s="2">
        <v>111747</v>
      </c>
      <c r="B200" s="27" t="s">
        <v>76</v>
      </c>
      <c r="C200" s="28"/>
      <c r="D200" s="29"/>
      <c r="E200" s="28"/>
      <c r="F200" s="30"/>
      <c r="G200" s="31"/>
      <c r="N200" s="37"/>
    </row>
    <row r="201" spans="1:14" s="1" customFormat="1" x14ac:dyDescent="0.25">
      <c r="A201" s="5"/>
      <c r="B201" s="7" t="s">
        <v>9</v>
      </c>
      <c r="C201" s="7" t="s">
        <v>10</v>
      </c>
      <c r="D201" s="13" t="s">
        <v>11</v>
      </c>
      <c r="E201" s="7" t="s">
        <v>12</v>
      </c>
      <c r="F201" s="8" t="s">
        <v>13</v>
      </c>
      <c r="G201" s="8" t="s">
        <v>14</v>
      </c>
      <c r="I201" s="1" t="s">
        <v>25</v>
      </c>
      <c r="J201">
        <v>1799039798</v>
      </c>
      <c r="N201" s="38"/>
    </row>
    <row r="202" spans="1:14" ht="30" x14ac:dyDescent="0.25">
      <c r="B202" s="9" t="s">
        <v>42</v>
      </c>
      <c r="C202" s="9">
        <v>16</v>
      </c>
      <c r="D202" s="14" t="s">
        <v>43</v>
      </c>
      <c r="E202" s="9" t="s">
        <v>28</v>
      </c>
      <c r="F202" s="10">
        <v>5139.05</v>
      </c>
      <c r="G202" s="19">
        <f t="shared" ref="G202:G211" si="7">C202*F202</f>
        <v>82224.800000000003</v>
      </c>
      <c r="N202" s="37"/>
    </row>
    <row r="203" spans="1:14" ht="30" x14ac:dyDescent="0.25">
      <c r="B203" s="9" t="s">
        <v>45</v>
      </c>
      <c r="C203" s="9">
        <v>16</v>
      </c>
      <c r="D203" s="14" t="s">
        <v>46</v>
      </c>
      <c r="E203" s="9" t="s">
        <v>28</v>
      </c>
      <c r="F203" s="10">
        <v>47</v>
      </c>
      <c r="G203" s="19">
        <f t="shared" si="7"/>
        <v>752</v>
      </c>
      <c r="N203" s="37"/>
    </row>
    <row r="204" spans="1:14" ht="30" x14ac:dyDescent="0.25">
      <c r="B204" s="9" t="s">
        <v>47</v>
      </c>
      <c r="C204" s="9">
        <v>27</v>
      </c>
      <c r="D204" s="14" t="s">
        <v>48</v>
      </c>
      <c r="E204" s="9" t="s">
        <v>28</v>
      </c>
      <c r="F204" s="10">
        <v>10</v>
      </c>
      <c r="G204" s="19">
        <f t="shared" si="7"/>
        <v>270</v>
      </c>
      <c r="N204" s="37"/>
    </row>
    <row r="205" spans="1:14" x14ac:dyDescent="0.25">
      <c r="B205" s="9" t="s">
        <v>49</v>
      </c>
      <c r="C205" s="9">
        <v>17</v>
      </c>
      <c r="D205" s="14" t="s">
        <v>50</v>
      </c>
      <c r="E205" s="9" t="s">
        <v>28</v>
      </c>
      <c r="F205" s="10">
        <v>563.19000000000005</v>
      </c>
      <c r="G205" s="19">
        <f t="shared" si="7"/>
        <v>9574.2300000000014</v>
      </c>
      <c r="N205" s="37"/>
    </row>
    <row r="206" spans="1:14" x14ac:dyDescent="0.25">
      <c r="B206" s="9" t="s">
        <v>51</v>
      </c>
      <c r="C206" s="9">
        <v>10</v>
      </c>
      <c r="D206" s="14" t="s">
        <v>50</v>
      </c>
      <c r="E206" s="9" t="s">
        <v>28</v>
      </c>
      <c r="F206" s="10">
        <v>603.1</v>
      </c>
      <c r="G206" s="19">
        <f t="shared" si="7"/>
        <v>6031</v>
      </c>
      <c r="N206" s="37"/>
    </row>
    <row r="207" spans="1:14" x14ac:dyDescent="0.25">
      <c r="B207" s="9" t="s">
        <v>52</v>
      </c>
      <c r="C207" s="9">
        <v>10</v>
      </c>
      <c r="D207" s="14" t="s">
        <v>53</v>
      </c>
      <c r="E207" s="9" t="s">
        <v>28</v>
      </c>
      <c r="F207" s="10">
        <v>328.53</v>
      </c>
      <c r="G207" s="19">
        <f t="shared" si="7"/>
        <v>3285.2999999999997</v>
      </c>
      <c r="N207" s="37"/>
    </row>
    <row r="208" spans="1:14" x14ac:dyDescent="0.25">
      <c r="B208" s="9"/>
      <c r="C208" s="9"/>
      <c r="D208" s="14"/>
      <c r="E208" s="9"/>
      <c r="F208" s="10"/>
      <c r="G208" s="19">
        <f t="shared" si="7"/>
        <v>0</v>
      </c>
      <c r="N208" s="37"/>
    </row>
    <row r="209" spans="1:14" x14ac:dyDescent="0.25">
      <c r="B209" s="9" t="s">
        <v>15</v>
      </c>
      <c r="C209" s="9">
        <v>1.31</v>
      </c>
      <c r="D209" s="14" t="s">
        <v>70</v>
      </c>
      <c r="E209" s="9" t="s">
        <v>28</v>
      </c>
      <c r="F209" s="10">
        <v>15.27</v>
      </c>
      <c r="G209" s="19">
        <f t="shared" si="7"/>
        <v>20.003699999999998</v>
      </c>
      <c r="H209" t="s">
        <v>54</v>
      </c>
      <c r="N209" s="37"/>
    </row>
    <row r="210" spans="1:14" x14ac:dyDescent="0.25">
      <c r="B210" s="9" t="s">
        <v>15</v>
      </c>
      <c r="C210" s="9">
        <v>51.6</v>
      </c>
      <c r="D210" s="14" t="s">
        <v>71</v>
      </c>
      <c r="E210" s="9" t="s">
        <v>28</v>
      </c>
      <c r="F210" s="10">
        <v>20</v>
      </c>
      <c r="G210" s="19">
        <f t="shared" si="7"/>
        <v>1032</v>
      </c>
      <c r="H210" t="s">
        <v>66</v>
      </c>
      <c r="N210" s="37"/>
    </row>
    <row r="211" spans="1:14" x14ac:dyDescent="0.25">
      <c r="B211" s="9" t="s">
        <v>15</v>
      </c>
      <c r="C211" s="9">
        <v>8.68</v>
      </c>
      <c r="D211" s="14" t="s">
        <v>18</v>
      </c>
      <c r="E211" s="9" t="s">
        <v>28</v>
      </c>
      <c r="F211" s="10">
        <v>79.849999999999994</v>
      </c>
      <c r="G211" s="19">
        <f t="shared" si="7"/>
        <v>693.09799999999996</v>
      </c>
      <c r="H211" t="s">
        <v>61</v>
      </c>
      <c r="N211" s="37"/>
    </row>
    <row r="212" spans="1:14" x14ac:dyDescent="0.25">
      <c r="F212" s="18" t="s">
        <v>19</v>
      </c>
      <c r="G212" s="19">
        <f>SUM(G202:G211)</f>
        <v>103882.4317</v>
      </c>
      <c r="J212" s="37">
        <f>G212</f>
        <v>103882.4317</v>
      </c>
      <c r="K212" t="s">
        <v>55</v>
      </c>
      <c r="N212" s="37"/>
    </row>
    <row r="213" spans="1:14" x14ac:dyDescent="0.25">
      <c r="F213" s="18" t="s">
        <v>20</v>
      </c>
      <c r="G213" s="19">
        <f>0.0825*SUM(G202:G203,G205:G207)</f>
        <v>8404.054725</v>
      </c>
      <c r="J213" s="37">
        <f>G213</f>
        <v>8404.054725</v>
      </c>
      <c r="K213" t="s">
        <v>20</v>
      </c>
      <c r="N213" s="37"/>
    </row>
    <row r="214" spans="1:14" x14ac:dyDescent="0.25">
      <c r="F214" s="18" t="s">
        <v>56</v>
      </c>
      <c r="G214" s="10"/>
      <c r="J214" s="37">
        <f>G217</f>
        <v>3111.87</v>
      </c>
      <c r="K214" t="s">
        <v>62</v>
      </c>
      <c r="N214" s="37"/>
    </row>
    <row r="215" spans="1:14" x14ac:dyDescent="0.25">
      <c r="F215" s="18" t="s">
        <v>21</v>
      </c>
      <c r="G215" s="23">
        <v>245194.87</v>
      </c>
      <c r="H215" s="39" t="s">
        <v>103</v>
      </c>
      <c r="I215" s="39"/>
      <c r="J215" s="37">
        <f>SUM(J212:J214)</f>
        <v>115398.35642499999</v>
      </c>
      <c r="K215" t="s">
        <v>55</v>
      </c>
      <c r="N215" s="37"/>
    </row>
    <row r="216" spans="1:14" x14ac:dyDescent="0.25">
      <c r="F216" s="18" t="s">
        <v>22</v>
      </c>
      <c r="G216" s="21">
        <f>0.1*SUM(G212:G215)</f>
        <v>35748.135642500005</v>
      </c>
      <c r="H216" s="22" t="s">
        <v>100</v>
      </c>
      <c r="I216" s="24"/>
      <c r="J216" s="37">
        <f>J219-J215</f>
        <v>118308.09357500002</v>
      </c>
      <c r="K216" t="s">
        <v>21</v>
      </c>
      <c r="N216" s="37"/>
    </row>
    <row r="217" spans="1:14" x14ac:dyDescent="0.25">
      <c r="F217" s="18" t="s">
        <v>57</v>
      </c>
      <c r="G217" s="19">
        <v>3111.87</v>
      </c>
      <c r="J217" s="37">
        <f>SUM(J215:J216)</f>
        <v>233706.45</v>
      </c>
      <c r="K217" t="s">
        <v>23</v>
      </c>
      <c r="N217" s="37"/>
    </row>
    <row r="218" spans="1:14" x14ac:dyDescent="0.25">
      <c r="F218" s="18" t="s">
        <v>23</v>
      </c>
      <c r="G218" s="10">
        <f>SUM(G212:G217)</f>
        <v>396341.36206750001</v>
      </c>
      <c r="N218" s="37"/>
    </row>
    <row r="219" spans="1:14" x14ac:dyDescent="0.25">
      <c r="J219" s="37">
        <v>233706.45</v>
      </c>
      <c r="K219" t="s">
        <v>58</v>
      </c>
      <c r="N219" s="37">
        <v>233706.45</v>
      </c>
    </row>
    <row r="220" spans="1:14" x14ac:dyDescent="0.25">
      <c r="J220" s="43">
        <v>233706.63</v>
      </c>
      <c r="K220" t="s">
        <v>192</v>
      </c>
      <c r="N220" s="37"/>
    </row>
    <row r="221" spans="1:14" x14ac:dyDescent="0.25">
      <c r="N221" s="37"/>
    </row>
    <row r="222" spans="1:14" x14ac:dyDescent="0.25">
      <c r="A222" s="2">
        <v>111876</v>
      </c>
      <c r="B222" s="27" t="s">
        <v>77</v>
      </c>
      <c r="C222" s="28"/>
      <c r="D222" s="29"/>
      <c r="E222" s="28"/>
      <c r="F222" s="30"/>
      <c r="G222" s="31"/>
      <c r="N222" s="37"/>
    </row>
    <row r="223" spans="1:14" s="1" customFormat="1" x14ac:dyDescent="0.25">
      <c r="A223" s="5"/>
      <c r="B223" s="7" t="s">
        <v>9</v>
      </c>
      <c r="C223" s="7" t="s">
        <v>10</v>
      </c>
      <c r="D223" s="13" t="s">
        <v>11</v>
      </c>
      <c r="E223" s="7" t="s">
        <v>12</v>
      </c>
      <c r="F223" s="8" t="s">
        <v>13</v>
      </c>
      <c r="G223" s="8" t="s">
        <v>14</v>
      </c>
      <c r="I223" s="1" t="s">
        <v>25</v>
      </c>
      <c r="J223">
        <v>1799039802</v>
      </c>
      <c r="N223" s="38"/>
    </row>
    <row r="224" spans="1:14" x14ac:dyDescent="0.25">
      <c r="B224" s="9" t="s">
        <v>35</v>
      </c>
      <c r="C224" s="9">
        <v>6</v>
      </c>
      <c r="D224" s="14" t="s">
        <v>36</v>
      </c>
      <c r="E224" s="9" t="s">
        <v>28</v>
      </c>
      <c r="F224" s="10">
        <v>467.65</v>
      </c>
      <c r="G224" s="10">
        <f t="shared" ref="G224:G235" si="8">C224*F224</f>
        <v>2805.8999999999996</v>
      </c>
      <c r="N224" s="37"/>
    </row>
    <row r="225" spans="2:14" ht="45" x14ac:dyDescent="0.25">
      <c r="B225" s="9" t="s">
        <v>37</v>
      </c>
      <c r="C225" s="9">
        <v>6</v>
      </c>
      <c r="D225" s="14" t="s">
        <v>38</v>
      </c>
      <c r="E225" s="9" t="s">
        <v>39</v>
      </c>
      <c r="F225" s="10">
        <v>12.74</v>
      </c>
      <c r="G225" s="10">
        <f t="shared" si="8"/>
        <v>76.44</v>
      </c>
      <c r="H225" s="36" t="s">
        <v>102</v>
      </c>
      <c r="I225" s="36"/>
      <c r="N225" s="37"/>
    </row>
    <row r="226" spans="2:14" ht="30" x14ac:dyDescent="0.25">
      <c r="B226" s="9" t="s">
        <v>42</v>
      </c>
      <c r="C226" s="9">
        <v>10</v>
      </c>
      <c r="D226" s="14" t="s">
        <v>43</v>
      </c>
      <c r="E226" s="9" t="s">
        <v>28</v>
      </c>
      <c r="F226" s="10">
        <v>5139.05</v>
      </c>
      <c r="G226" s="10">
        <f t="shared" si="8"/>
        <v>51390.5</v>
      </c>
      <c r="N226" s="37"/>
    </row>
    <row r="227" spans="2:14" ht="30" x14ac:dyDescent="0.25">
      <c r="B227" s="9" t="s">
        <v>45</v>
      </c>
      <c r="C227" s="9">
        <v>7</v>
      </c>
      <c r="D227" s="14" t="s">
        <v>46</v>
      </c>
      <c r="E227" s="9" t="s">
        <v>28</v>
      </c>
      <c r="F227" s="10">
        <v>47</v>
      </c>
      <c r="G227" s="10">
        <f t="shared" si="8"/>
        <v>329</v>
      </c>
      <c r="N227" s="37"/>
    </row>
    <row r="228" spans="2:14" ht="30" x14ac:dyDescent="0.25">
      <c r="B228" s="9" t="s">
        <v>47</v>
      </c>
      <c r="C228" s="9">
        <v>18</v>
      </c>
      <c r="D228" s="14" t="s">
        <v>48</v>
      </c>
      <c r="E228" s="9" t="s">
        <v>28</v>
      </c>
      <c r="F228" s="10">
        <v>10</v>
      </c>
      <c r="G228" s="10">
        <f t="shared" si="8"/>
        <v>180</v>
      </c>
      <c r="N228" s="37"/>
    </row>
    <row r="229" spans="2:14" x14ac:dyDescent="0.25">
      <c r="B229" s="9" t="s">
        <v>49</v>
      </c>
      <c r="C229" s="9">
        <v>9</v>
      </c>
      <c r="D229" s="14" t="s">
        <v>50</v>
      </c>
      <c r="E229" s="9" t="s">
        <v>28</v>
      </c>
      <c r="F229" s="10">
        <v>563.19000000000005</v>
      </c>
      <c r="G229" s="10">
        <f t="shared" si="8"/>
        <v>5068.7100000000009</v>
      </c>
      <c r="N229" s="37"/>
    </row>
    <row r="230" spans="2:14" x14ac:dyDescent="0.25">
      <c r="B230" s="9" t="s">
        <v>51</v>
      </c>
      <c r="C230" s="9">
        <v>9</v>
      </c>
      <c r="D230" s="14" t="s">
        <v>50</v>
      </c>
      <c r="E230" s="9" t="s">
        <v>28</v>
      </c>
      <c r="F230" s="10">
        <v>603.1</v>
      </c>
      <c r="G230" s="10">
        <f t="shared" si="8"/>
        <v>5427.9000000000005</v>
      </c>
      <c r="N230" s="37"/>
    </row>
    <row r="231" spans="2:14" x14ac:dyDescent="0.25">
      <c r="B231" s="9" t="s">
        <v>52</v>
      </c>
      <c r="C231" s="9">
        <v>9</v>
      </c>
      <c r="D231" s="14" t="s">
        <v>53</v>
      </c>
      <c r="E231" s="9" t="s">
        <v>28</v>
      </c>
      <c r="F231" s="10">
        <v>328.53</v>
      </c>
      <c r="G231" s="10">
        <f t="shared" si="8"/>
        <v>2956.7699999999995</v>
      </c>
      <c r="N231" s="37"/>
    </row>
    <row r="232" spans="2:14" x14ac:dyDescent="0.25">
      <c r="B232" s="9"/>
      <c r="C232" s="9"/>
      <c r="D232" s="14"/>
      <c r="E232" s="9"/>
      <c r="F232" s="10"/>
      <c r="G232" s="10">
        <f t="shared" si="8"/>
        <v>0</v>
      </c>
      <c r="N232" s="37"/>
    </row>
    <row r="233" spans="2:14" x14ac:dyDescent="0.25">
      <c r="B233" s="9" t="s">
        <v>15</v>
      </c>
      <c r="C233" s="9">
        <v>1.31</v>
      </c>
      <c r="D233" s="14" t="s">
        <v>70</v>
      </c>
      <c r="E233" s="9" t="s">
        <v>28</v>
      </c>
      <c r="F233" s="10">
        <v>15.27</v>
      </c>
      <c r="G233" s="10">
        <f t="shared" si="8"/>
        <v>20.003699999999998</v>
      </c>
      <c r="H233" t="s">
        <v>54</v>
      </c>
      <c r="N233" s="37"/>
    </row>
    <row r="234" spans="2:14" x14ac:dyDescent="0.25">
      <c r="B234" s="9" t="s">
        <v>15</v>
      </c>
      <c r="C234" s="9">
        <v>33.6</v>
      </c>
      <c r="D234" s="14" t="s">
        <v>71</v>
      </c>
      <c r="E234" s="9" t="s">
        <v>28</v>
      </c>
      <c r="F234" s="10">
        <v>20</v>
      </c>
      <c r="G234" s="10">
        <f t="shared" si="8"/>
        <v>672</v>
      </c>
      <c r="H234" t="s">
        <v>78</v>
      </c>
      <c r="N234" s="37"/>
    </row>
    <row r="235" spans="2:14" x14ac:dyDescent="0.25">
      <c r="B235" s="9" t="s">
        <v>15</v>
      </c>
      <c r="C235" s="9">
        <v>8.68</v>
      </c>
      <c r="D235" s="14" t="s">
        <v>18</v>
      </c>
      <c r="E235" s="9" t="s">
        <v>28</v>
      </c>
      <c r="F235" s="10">
        <v>79.849999999999994</v>
      </c>
      <c r="G235" s="10">
        <f t="shared" si="8"/>
        <v>693.09799999999996</v>
      </c>
      <c r="H235" t="s">
        <v>61</v>
      </c>
      <c r="N235" s="37"/>
    </row>
    <row r="236" spans="2:14" x14ac:dyDescent="0.25">
      <c r="F236" s="18" t="s">
        <v>19</v>
      </c>
      <c r="G236" s="10">
        <f>SUM(G224:G235)</f>
        <v>69620.3217</v>
      </c>
      <c r="N236" s="37"/>
    </row>
    <row r="237" spans="2:14" x14ac:dyDescent="0.25">
      <c r="F237" s="18" t="s">
        <v>20</v>
      </c>
      <c r="G237" s="10">
        <f>0.0825*SUM(G224:G227,G229:G231)</f>
        <v>5614.5556500000002</v>
      </c>
      <c r="N237" s="37"/>
    </row>
    <row r="238" spans="2:14" x14ac:dyDescent="0.25">
      <c r="F238" s="18" t="s">
        <v>56</v>
      </c>
      <c r="G238" s="10"/>
      <c r="N238" s="37"/>
    </row>
    <row r="239" spans="2:14" x14ac:dyDescent="0.25">
      <c r="F239" s="18" t="s">
        <v>21</v>
      </c>
      <c r="G239" s="10">
        <v>226643.06</v>
      </c>
      <c r="N239" s="37"/>
    </row>
    <row r="240" spans="2:14" x14ac:dyDescent="0.25">
      <c r="F240" s="18" t="s">
        <v>22</v>
      </c>
      <c r="G240" s="10">
        <f>0.1*SUM(G236:G239)</f>
        <v>30187.793735000003</v>
      </c>
      <c r="N240" s="37"/>
    </row>
    <row r="241" spans="1:14" x14ac:dyDescent="0.25">
      <c r="F241" s="18" t="s">
        <v>57</v>
      </c>
      <c r="G241" s="10">
        <v>2026.02</v>
      </c>
      <c r="N241" s="37"/>
    </row>
    <row r="242" spans="1:14" x14ac:dyDescent="0.25">
      <c r="F242" s="18" t="s">
        <v>23</v>
      </c>
      <c r="G242" s="10">
        <f>SUM(G236:G241)</f>
        <v>334091.75108500005</v>
      </c>
      <c r="N242" s="37"/>
    </row>
    <row r="243" spans="1:14" x14ac:dyDescent="0.25">
      <c r="F243" s="10" t="s">
        <v>8</v>
      </c>
      <c r="G243" s="10">
        <f>0.8*G242</f>
        <v>267273.40086800006</v>
      </c>
      <c r="N243" s="37"/>
    </row>
    <row r="244" spans="1:14" x14ac:dyDescent="0.25">
      <c r="N244" s="37"/>
    </row>
    <row r="245" spans="1:14" x14ac:dyDescent="0.25">
      <c r="N245" s="37"/>
    </row>
    <row r="246" spans="1:14" x14ac:dyDescent="0.25">
      <c r="A246" s="2">
        <v>16047177</v>
      </c>
      <c r="B246" s="27" t="s">
        <v>79</v>
      </c>
      <c r="C246" s="28"/>
      <c r="D246" s="29"/>
      <c r="E246" s="28"/>
      <c r="F246" s="30"/>
      <c r="G246" s="31"/>
      <c r="N246" s="37"/>
    </row>
    <row r="247" spans="1:14" s="1" customFormat="1" x14ac:dyDescent="0.25">
      <c r="A247" s="5"/>
      <c r="B247" s="7" t="s">
        <v>9</v>
      </c>
      <c r="C247" s="7" t="s">
        <v>10</v>
      </c>
      <c r="D247" s="13" t="s">
        <v>11</v>
      </c>
      <c r="E247" s="7" t="s">
        <v>12</v>
      </c>
      <c r="F247" s="8" t="s">
        <v>13</v>
      </c>
      <c r="G247" s="8" t="s">
        <v>14</v>
      </c>
      <c r="H247" s="1" t="s">
        <v>25</v>
      </c>
      <c r="J247" s="38"/>
      <c r="N247" s="38"/>
    </row>
    <row r="248" spans="1:14" ht="30" x14ac:dyDescent="0.25">
      <c r="B248" s="9" t="s">
        <v>47</v>
      </c>
      <c r="C248" s="9">
        <v>23</v>
      </c>
      <c r="D248" s="14" t="s">
        <v>48</v>
      </c>
      <c r="E248" s="9" t="s">
        <v>28</v>
      </c>
      <c r="F248" s="10">
        <v>10</v>
      </c>
      <c r="G248" s="19">
        <f t="shared" ref="G248:G255" si="9">C248*F248</f>
        <v>230</v>
      </c>
      <c r="H248">
        <v>1799039816</v>
      </c>
      <c r="N248" s="37"/>
    </row>
    <row r="249" spans="1:14" x14ac:dyDescent="0.25">
      <c r="B249" s="9" t="s">
        <v>49</v>
      </c>
      <c r="C249" s="9">
        <v>16</v>
      </c>
      <c r="D249" s="14" t="s">
        <v>50</v>
      </c>
      <c r="E249" s="9" t="s">
        <v>28</v>
      </c>
      <c r="F249" s="10">
        <v>563.19000000000005</v>
      </c>
      <c r="G249" s="19">
        <f t="shared" si="9"/>
        <v>9011.0400000000009</v>
      </c>
      <c r="N249" s="37"/>
    </row>
    <row r="250" spans="1:14" x14ac:dyDescent="0.25">
      <c r="B250" s="9" t="s">
        <v>51</v>
      </c>
      <c r="C250" s="9">
        <v>7</v>
      </c>
      <c r="D250" s="14" t="s">
        <v>50</v>
      </c>
      <c r="E250" s="9" t="s">
        <v>28</v>
      </c>
      <c r="F250" s="10">
        <v>603.1</v>
      </c>
      <c r="G250" s="19">
        <f t="shared" si="9"/>
        <v>4221.7</v>
      </c>
      <c r="N250" s="37"/>
    </row>
    <row r="251" spans="1:14" x14ac:dyDescent="0.25">
      <c r="B251" s="9" t="s">
        <v>52</v>
      </c>
      <c r="C251" s="9">
        <v>7</v>
      </c>
      <c r="D251" s="14" t="s">
        <v>53</v>
      </c>
      <c r="E251" s="9" t="s">
        <v>28</v>
      </c>
      <c r="F251" s="10">
        <v>328.53</v>
      </c>
      <c r="G251" s="19">
        <f t="shared" si="9"/>
        <v>2299.71</v>
      </c>
      <c r="N251" s="37"/>
    </row>
    <row r="252" spans="1:14" x14ac:dyDescent="0.25">
      <c r="B252" s="9"/>
      <c r="C252" s="9"/>
      <c r="D252" s="14"/>
      <c r="E252" s="9"/>
      <c r="F252" s="10"/>
      <c r="G252" s="19">
        <f t="shared" si="9"/>
        <v>0</v>
      </c>
      <c r="N252" s="37"/>
    </row>
    <row r="253" spans="1:14" x14ac:dyDescent="0.25">
      <c r="B253" s="9" t="s">
        <v>15</v>
      </c>
      <c r="C253" s="9">
        <v>1.31</v>
      </c>
      <c r="D253" s="14" t="s">
        <v>70</v>
      </c>
      <c r="E253" s="9" t="s">
        <v>28</v>
      </c>
      <c r="F253" s="10">
        <v>15.27</v>
      </c>
      <c r="G253" s="19">
        <f t="shared" si="9"/>
        <v>20.003699999999998</v>
      </c>
      <c r="H253" t="s">
        <v>54</v>
      </c>
      <c r="N253" s="37"/>
    </row>
    <row r="254" spans="1:14" x14ac:dyDescent="0.25">
      <c r="B254" s="9" t="s">
        <v>15</v>
      </c>
      <c r="C254" s="9">
        <v>27.6</v>
      </c>
      <c r="D254" s="14" t="s">
        <v>71</v>
      </c>
      <c r="E254" s="9" t="s">
        <v>28</v>
      </c>
      <c r="F254" s="10">
        <v>20</v>
      </c>
      <c r="G254" s="19">
        <f t="shared" si="9"/>
        <v>552</v>
      </c>
      <c r="H254" t="s">
        <v>80</v>
      </c>
      <c r="N254" s="37"/>
    </row>
    <row r="255" spans="1:14" x14ac:dyDescent="0.25">
      <c r="B255" s="9" t="s">
        <v>15</v>
      </c>
      <c r="C255" s="9">
        <v>8.68</v>
      </c>
      <c r="D255" s="14" t="s">
        <v>18</v>
      </c>
      <c r="E255" s="9" t="s">
        <v>28</v>
      </c>
      <c r="F255" s="10">
        <v>79.849999999999994</v>
      </c>
      <c r="G255" s="19">
        <f t="shared" si="9"/>
        <v>693.09799999999996</v>
      </c>
      <c r="H255" t="s">
        <v>61</v>
      </c>
      <c r="N255" s="37"/>
    </row>
    <row r="256" spans="1:14" x14ac:dyDescent="0.25">
      <c r="F256" s="18" t="s">
        <v>19</v>
      </c>
      <c r="G256" s="19">
        <f>SUM(G248:G255)</f>
        <v>17027.5517</v>
      </c>
      <c r="J256" s="37">
        <f>G256</f>
        <v>17027.5517</v>
      </c>
      <c r="K256" t="s">
        <v>55</v>
      </c>
      <c r="N256" s="37"/>
    </row>
    <row r="257" spans="1:14" x14ac:dyDescent="0.25">
      <c r="F257" s="18" t="s">
        <v>20</v>
      </c>
      <c r="G257" s="19">
        <f>0.0825*SUM(G249:G251)</f>
        <v>1281.4271250000002</v>
      </c>
      <c r="J257" s="37">
        <f>G257</f>
        <v>1281.4271250000002</v>
      </c>
      <c r="K257" t="s">
        <v>20</v>
      </c>
      <c r="N257" s="37"/>
    </row>
    <row r="258" spans="1:14" x14ac:dyDescent="0.25">
      <c r="F258" s="18" t="s">
        <v>56</v>
      </c>
      <c r="G258" s="10"/>
      <c r="J258" s="37">
        <f>G261</f>
        <v>1664.23</v>
      </c>
      <c r="K258" t="s">
        <v>62</v>
      </c>
      <c r="N258" s="37"/>
    </row>
    <row r="259" spans="1:14" x14ac:dyDescent="0.25">
      <c r="F259" s="18" t="s">
        <v>21</v>
      </c>
      <c r="G259" s="23">
        <v>28947.94</v>
      </c>
      <c r="H259" s="39" t="s">
        <v>103</v>
      </c>
      <c r="I259" s="39"/>
      <c r="J259" s="37">
        <f>SUM(J256:J258)</f>
        <v>19973.208824999998</v>
      </c>
      <c r="K259" t="s">
        <v>55</v>
      </c>
      <c r="N259" s="37"/>
    </row>
    <row r="260" spans="1:14" x14ac:dyDescent="0.25">
      <c r="F260" s="18" t="s">
        <v>22</v>
      </c>
      <c r="G260" s="21">
        <f>0.1*SUM(G256:G259)</f>
        <v>4725.6918825000002</v>
      </c>
      <c r="H260" s="22" t="s">
        <v>100</v>
      </c>
      <c r="I260" s="24"/>
      <c r="J260" s="37">
        <f>J263-J259</f>
        <v>5032.8011750000005</v>
      </c>
      <c r="K260" t="s">
        <v>21</v>
      </c>
      <c r="N260" s="37"/>
    </row>
    <row r="261" spans="1:14" x14ac:dyDescent="0.25">
      <c r="F261" s="18" t="s">
        <v>57</v>
      </c>
      <c r="G261" s="19">
        <v>1664.23</v>
      </c>
      <c r="J261" s="37">
        <f>SUM(J259:J260)</f>
        <v>25006.01</v>
      </c>
      <c r="K261" t="s">
        <v>23</v>
      </c>
      <c r="N261" s="37"/>
    </row>
    <row r="262" spans="1:14" x14ac:dyDescent="0.25">
      <c r="F262" s="18" t="s">
        <v>23</v>
      </c>
      <c r="G262" s="10">
        <f>SUM(G256:G261)</f>
        <v>53646.840707500007</v>
      </c>
      <c r="N262" s="37"/>
    </row>
    <row r="263" spans="1:14" x14ac:dyDescent="0.25">
      <c r="J263" s="37">
        <v>25006.01</v>
      </c>
      <c r="K263" t="s">
        <v>58</v>
      </c>
      <c r="N263" s="37">
        <v>25006.01</v>
      </c>
    </row>
    <row r="264" spans="1:14" x14ac:dyDescent="0.25">
      <c r="J264" s="43">
        <v>25005.88</v>
      </c>
      <c r="K264" t="s">
        <v>192</v>
      </c>
      <c r="N264" s="37"/>
    </row>
    <row r="265" spans="1:14" x14ac:dyDescent="0.25">
      <c r="A265" s="2">
        <v>16082849</v>
      </c>
      <c r="B265" s="27" t="s">
        <v>81</v>
      </c>
      <c r="C265" s="28"/>
      <c r="D265" s="29"/>
      <c r="E265" s="28"/>
      <c r="F265" s="30"/>
      <c r="G265" s="31"/>
      <c r="N265" s="37"/>
    </row>
    <row r="266" spans="1:14" s="1" customFormat="1" x14ac:dyDescent="0.25">
      <c r="A266" s="5"/>
      <c r="B266" s="7" t="s">
        <v>9</v>
      </c>
      <c r="C266" s="7" t="s">
        <v>10</v>
      </c>
      <c r="D266" s="13" t="s">
        <v>11</v>
      </c>
      <c r="E266" s="7" t="s">
        <v>12</v>
      </c>
      <c r="F266" s="8" t="s">
        <v>13</v>
      </c>
      <c r="G266" s="8" t="s">
        <v>14</v>
      </c>
      <c r="I266" s="1" t="s">
        <v>25</v>
      </c>
      <c r="J266">
        <v>1799039819</v>
      </c>
      <c r="N266" s="38"/>
    </row>
    <row r="267" spans="1:14" ht="30" x14ac:dyDescent="0.25">
      <c r="B267" s="9" t="s">
        <v>26</v>
      </c>
      <c r="C267" s="9">
        <v>1</v>
      </c>
      <c r="D267" s="14" t="s">
        <v>27</v>
      </c>
      <c r="E267" s="9" t="s">
        <v>28</v>
      </c>
      <c r="F267" s="10">
        <v>6860</v>
      </c>
      <c r="G267" s="19">
        <f t="shared" ref="G267:G283" si="10">C267*F267</f>
        <v>6860</v>
      </c>
      <c r="N267" s="37"/>
    </row>
    <row r="268" spans="1:14" ht="30" x14ac:dyDescent="0.25">
      <c r="B268" s="9" t="s">
        <v>29</v>
      </c>
      <c r="C268" s="9">
        <v>1</v>
      </c>
      <c r="D268" s="14" t="s">
        <v>30</v>
      </c>
      <c r="E268" s="9" t="s">
        <v>28</v>
      </c>
      <c r="F268" s="10">
        <v>1880</v>
      </c>
      <c r="G268" s="19">
        <f t="shared" si="10"/>
        <v>1880</v>
      </c>
      <c r="N268" s="37"/>
    </row>
    <row r="269" spans="1:14" x14ac:dyDescent="0.25">
      <c r="B269" s="9" t="s">
        <v>31</v>
      </c>
      <c r="C269" s="9">
        <v>1</v>
      </c>
      <c r="D269" s="14" t="s">
        <v>32</v>
      </c>
      <c r="E269" s="9" t="s">
        <v>28</v>
      </c>
      <c r="F269" s="10">
        <v>940</v>
      </c>
      <c r="G269" s="19">
        <f t="shared" si="10"/>
        <v>940</v>
      </c>
      <c r="N269" s="37"/>
    </row>
    <row r="270" spans="1:14" x14ac:dyDescent="0.25">
      <c r="B270" s="9" t="s">
        <v>33</v>
      </c>
      <c r="C270" s="9">
        <v>1</v>
      </c>
      <c r="D270" s="14" t="s">
        <v>34</v>
      </c>
      <c r="E270" s="9" t="s">
        <v>28</v>
      </c>
      <c r="F270" s="10">
        <v>20</v>
      </c>
      <c r="G270" s="19">
        <f t="shared" si="10"/>
        <v>20</v>
      </c>
      <c r="N270" s="37"/>
    </row>
    <row r="271" spans="1:14" x14ac:dyDescent="0.25">
      <c r="B271" s="9" t="s">
        <v>35</v>
      </c>
      <c r="C271" s="9">
        <v>14</v>
      </c>
      <c r="D271" s="14" t="s">
        <v>36</v>
      </c>
      <c r="E271" s="9" t="s">
        <v>28</v>
      </c>
      <c r="F271" s="10">
        <v>467.65</v>
      </c>
      <c r="G271" s="19">
        <f t="shared" si="10"/>
        <v>6547.0999999999995</v>
      </c>
      <c r="N271" s="37"/>
    </row>
    <row r="272" spans="1:14" ht="45" x14ac:dyDescent="0.25">
      <c r="B272" s="9" t="s">
        <v>37</v>
      </c>
      <c r="C272" s="9">
        <v>14</v>
      </c>
      <c r="D272" s="14" t="s">
        <v>38</v>
      </c>
      <c r="E272" s="9" t="s">
        <v>39</v>
      </c>
      <c r="F272" s="10">
        <v>12.74</v>
      </c>
      <c r="G272" s="19">
        <f t="shared" si="10"/>
        <v>178.36</v>
      </c>
      <c r="N272" s="37"/>
    </row>
    <row r="273" spans="2:14" x14ac:dyDescent="0.25">
      <c r="B273" s="9" t="s">
        <v>40</v>
      </c>
      <c r="C273" s="9">
        <v>1</v>
      </c>
      <c r="D273" s="14" t="s">
        <v>41</v>
      </c>
      <c r="E273" s="9" t="s">
        <v>28</v>
      </c>
      <c r="F273" s="10">
        <v>185.65</v>
      </c>
      <c r="G273" s="19">
        <f t="shared" si="10"/>
        <v>185.65</v>
      </c>
      <c r="N273" s="37"/>
    </row>
    <row r="274" spans="2:14" ht="30" x14ac:dyDescent="0.25">
      <c r="B274" s="9" t="s">
        <v>42</v>
      </c>
      <c r="C274" s="9">
        <v>12</v>
      </c>
      <c r="D274" s="14" t="s">
        <v>43</v>
      </c>
      <c r="E274" s="9" t="s">
        <v>28</v>
      </c>
      <c r="F274" s="10">
        <v>5139.05</v>
      </c>
      <c r="G274" s="21">
        <f t="shared" si="10"/>
        <v>61668.600000000006</v>
      </c>
      <c r="H274" s="22" t="s">
        <v>100</v>
      </c>
      <c r="I274" s="24"/>
      <c r="N274" s="37"/>
    </row>
    <row r="275" spans="2:14" ht="30" x14ac:dyDescent="0.25">
      <c r="B275" s="9" t="s">
        <v>45</v>
      </c>
      <c r="C275" s="9">
        <v>6</v>
      </c>
      <c r="D275" s="14" t="s">
        <v>46</v>
      </c>
      <c r="E275" s="9" t="s">
        <v>28</v>
      </c>
      <c r="F275" s="10">
        <v>47</v>
      </c>
      <c r="G275" s="19">
        <f t="shared" si="10"/>
        <v>282</v>
      </c>
      <c r="N275" s="37"/>
    </row>
    <row r="276" spans="2:14" x14ac:dyDescent="0.25">
      <c r="B276" s="9"/>
      <c r="C276" s="9"/>
      <c r="D276" s="14"/>
      <c r="E276" s="9"/>
      <c r="F276" s="10"/>
      <c r="G276" s="19">
        <f t="shared" si="10"/>
        <v>0</v>
      </c>
      <c r="N276" s="37"/>
    </row>
    <row r="277" spans="2:14" ht="30" x14ac:dyDescent="0.25">
      <c r="B277" s="9" t="s">
        <v>47</v>
      </c>
      <c r="C277" s="9">
        <v>27</v>
      </c>
      <c r="D277" s="14" t="s">
        <v>48</v>
      </c>
      <c r="E277" s="9" t="s">
        <v>28</v>
      </c>
      <c r="F277" s="10">
        <v>10</v>
      </c>
      <c r="G277" s="19">
        <f t="shared" si="10"/>
        <v>270</v>
      </c>
      <c r="N277" s="37"/>
    </row>
    <row r="278" spans="2:14" x14ac:dyDescent="0.25">
      <c r="B278" s="9" t="s">
        <v>49</v>
      </c>
      <c r="C278" s="9">
        <v>23</v>
      </c>
      <c r="D278" s="14" t="s">
        <v>50</v>
      </c>
      <c r="E278" s="9" t="s">
        <v>28</v>
      </c>
      <c r="F278" s="10">
        <v>563.19000000000005</v>
      </c>
      <c r="G278" s="19">
        <f t="shared" si="10"/>
        <v>12953.37</v>
      </c>
      <c r="N278" s="37"/>
    </row>
    <row r="279" spans="2:14" x14ac:dyDescent="0.25">
      <c r="B279" s="9" t="s">
        <v>51</v>
      </c>
      <c r="C279" s="9">
        <v>4</v>
      </c>
      <c r="D279" s="14" t="s">
        <v>50</v>
      </c>
      <c r="E279" s="9" t="s">
        <v>28</v>
      </c>
      <c r="F279" s="10">
        <v>603.1</v>
      </c>
      <c r="G279" s="19">
        <f t="shared" si="10"/>
        <v>2412.4</v>
      </c>
      <c r="N279" s="37"/>
    </row>
    <row r="280" spans="2:14" x14ac:dyDescent="0.25">
      <c r="B280" s="9" t="s">
        <v>52</v>
      </c>
      <c r="C280" s="9">
        <v>4</v>
      </c>
      <c r="D280" s="14" t="s">
        <v>53</v>
      </c>
      <c r="E280" s="9" t="s">
        <v>28</v>
      </c>
      <c r="F280" s="10">
        <v>328.53</v>
      </c>
      <c r="G280" s="19">
        <f t="shared" si="10"/>
        <v>1314.12</v>
      </c>
      <c r="N280" s="37"/>
    </row>
    <row r="281" spans="2:14" x14ac:dyDescent="0.25">
      <c r="B281" s="9" t="s">
        <v>15</v>
      </c>
      <c r="C281" s="9">
        <v>1.31</v>
      </c>
      <c r="D281" s="14" t="s">
        <v>70</v>
      </c>
      <c r="E281" s="9" t="s">
        <v>28</v>
      </c>
      <c r="F281" s="10">
        <v>15.27</v>
      </c>
      <c r="G281" s="19">
        <f t="shared" si="10"/>
        <v>20.003699999999998</v>
      </c>
      <c r="H281" t="s">
        <v>54</v>
      </c>
      <c r="N281" s="37"/>
    </row>
    <row r="282" spans="2:14" x14ac:dyDescent="0.25">
      <c r="B282" s="9" t="s">
        <v>15</v>
      </c>
      <c r="C282" s="9">
        <v>46.8</v>
      </c>
      <c r="D282" s="14" t="s">
        <v>71</v>
      </c>
      <c r="E282" s="9" t="s">
        <v>28</v>
      </c>
      <c r="F282" s="10">
        <v>20</v>
      </c>
      <c r="G282" s="19">
        <f t="shared" si="10"/>
        <v>936</v>
      </c>
      <c r="H282" t="s">
        <v>82</v>
      </c>
      <c r="N282" s="37"/>
    </row>
    <row r="283" spans="2:14" x14ac:dyDescent="0.25">
      <c r="B283" s="9" t="s">
        <v>15</v>
      </c>
      <c r="C283" s="9">
        <v>8.68</v>
      </c>
      <c r="D283" s="14" t="s">
        <v>18</v>
      </c>
      <c r="E283" s="9" t="s">
        <v>28</v>
      </c>
      <c r="F283" s="10">
        <v>79.849999999999994</v>
      </c>
      <c r="G283" s="19">
        <f t="shared" si="10"/>
        <v>693.09799999999996</v>
      </c>
      <c r="H283" t="s">
        <v>61</v>
      </c>
      <c r="N283" s="37"/>
    </row>
    <row r="284" spans="2:14" x14ac:dyDescent="0.25">
      <c r="F284" s="18" t="s">
        <v>19</v>
      </c>
      <c r="G284" s="10">
        <f>SUM(G267:G283)</f>
        <v>97160.701699999991</v>
      </c>
      <c r="J284" s="37">
        <f>G284-G274</f>
        <v>35492.101699999985</v>
      </c>
      <c r="K284" t="s">
        <v>55</v>
      </c>
      <c r="N284" s="37"/>
    </row>
    <row r="285" spans="2:14" x14ac:dyDescent="0.25">
      <c r="F285" s="18" t="s">
        <v>20</v>
      </c>
      <c r="G285" s="23">
        <f>0.0825*SUM(G267,G269:G275,G278:G280)</f>
        <v>7702.3319999999994</v>
      </c>
      <c r="H285" s="39" t="s">
        <v>103</v>
      </c>
      <c r="I285" s="39"/>
      <c r="J285" s="37">
        <f>0.0825*J284</f>
        <v>2928.0983902499988</v>
      </c>
      <c r="K285" t="s">
        <v>20</v>
      </c>
      <c r="N285" s="37"/>
    </row>
    <row r="286" spans="2:14" x14ac:dyDescent="0.25">
      <c r="F286" s="18" t="s">
        <v>56</v>
      </c>
      <c r="G286" s="10"/>
      <c r="J286" s="37">
        <v>2948.61</v>
      </c>
      <c r="K286" t="s">
        <v>62</v>
      </c>
      <c r="N286" s="37"/>
    </row>
    <row r="287" spans="2:14" x14ac:dyDescent="0.25">
      <c r="F287" s="18" t="s">
        <v>21</v>
      </c>
      <c r="G287" s="23">
        <v>227962</v>
      </c>
      <c r="H287" s="39" t="s">
        <v>103</v>
      </c>
      <c r="I287" s="39"/>
      <c r="J287" s="37">
        <f>SUM(J284:J286)</f>
        <v>41368.810090249986</v>
      </c>
      <c r="K287" t="s">
        <v>55</v>
      </c>
      <c r="N287" s="37"/>
    </row>
    <row r="288" spans="2:14" x14ac:dyDescent="0.25">
      <c r="F288" s="18" t="s">
        <v>22</v>
      </c>
      <c r="G288" s="21">
        <f>0.1*SUM(G284:G287)</f>
        <v>33282.503369999999</v>
      </c>
      <c r="H288" s="22" t="s">
        <v>100</v>
      </c>
      <c r="I288" s="24"/>
      <c r="J288" s="37">
        <f>J291-J287</f>
        <v>2566.1899097500136</v>
      </c>
      <c r="K288" t="s">
        <v>21</v>
      </c>
      <c r="N288" s="37"/>
    </row>
    <row r="289" spans="1:14" x14ac:dyDescent="0.25">
      <c r="F289" s="18" t="s">
        <v>57</v>
      </c>
      <c r="G289" s="19">
        <v>2948.61</v>
      </c>
      <c r="J289" s="37">
        <f>SUM(J287:J288)</f>
        <v>43935</v>
      </c>
      <c r="K289" t="s">
        <v>23</v>
      </c>
      <c r="N289" s="37"/>
    </row>
    <row r="290" spans="1:14" x14ac:dyDescent="0.25">
      <c r="F290" s="18" t="s">
        <v>23</v>
      </c>
      <c r="G290" s="10">
        <f>SUM(G284:G289)</f>
        <v>369056.14706999995</v>
      </c>
      <c r="N290" s="37"/>
    </row>
    <row r="291" spans="1:14" x14ac:dyDescent="0.25">
      <c r="J291" s="37">
        <v>43935</v>
      </c>
      <c r="K291" t="s">
        <v>58</v>
      </c>
      <c r="N291" s="37">
        <v>43935</v>
      </c>
    </row>
    <row r="292" spans="1:14" x14ac:dyDescent="0.25">
      <c r="J292" s="43">
        <v>43934.76</v>
      </c>
      <c r="K292" t="s">
        <v>192</v>
      </c>
      <c r="N292" s="37"/>
    </row>
    <row r="293" spans="1:14" x14ac:dyDescent="0.25">
      <c r="N293" s="37"/>
    </row>
    <row r="294" spans="1:14" x14ac:dyDescent="0.25">
      <c r="A294" s="2">
        <v>111795</v>
      </c>
      <c r="B294" s="27" t="s">
        <v>83</v>
      </c>
      <c r="C294" s="28"/>
      <c r="D294" s="29"/>
      <c r="E294" s="28"/>
      <c r="F294" s="30"/>
      <c r="G294" s="31"/>
      <c r="N294" s="37"/>
    </row>
    <row r="295" spans="1:14" s="1" customFormat="1" x14ac:dyDescent="0.25">
      <c r="A295" s="5"/>
      <c r="B295" s="7" t="s">
        <v>9</v>
      </c>
      <c r="C295" s="7" t="s">
        <v>10</v>
      </c>
      <c r="D295" s="13" t="s">
        <v>11</v>
      </c>
      <c r="E295" s="7" t="s">
        <v>12</v>
      </c>
      <c r="F295" s="8" t="s">
        <v>13</v>
      </c>
      <c r="G295" s="8" t="s">
        <v>14</v>
      </c>
      <c r="I295" s="1" t="s">
        <v>25</v>
      </c>
      <c r="J295">
        <v>1799039820</v>
      </c>
      <c r="N295" s="38"/>
    </row>
    <row r="296" spans="1:14" x14ac:dyDescent="0.25">
      <c r="B296" s="9" t="s">
        <v>35</v>
      </c>
      <c r="C296" s="9">
        <v>4</v>
      </c>
      <c r="D296" s="14" t="s">
        <v>36</v>
      </c>
      <c r="E296" s="9" t="s">
        <v>28</v>
      </c>
      <c r="F296" s="10">
        <v>467.65</v>
      </c>
      <c r="G296" s="19">
        <f t="shared" ref="G296:G306" si="11">C296*F296</f>
        <v>1870.6</v>
      </c>
      <c r="N296" s="37"/>
    </row>
    <row r="297" spans="1:14" ht="45" x14ac:dyDescent="0.25">
      <c r="B297" s="9" t="s">
        <v>37</v>
      </c>
      <c r="C297" s="9">
        <v>4</v>
      </c>
      <c r="D297" s="14" t="s">
        <v>38</v>
      </c>
      <c r="E297" s="9" t="s">
        <v>39</v>
      </c>
      <c r="F297" s="10">
        <v>12.74</v>
      </c>
      <c r="G297" s="19">
        <f t="shared" si="11"/>
        <v>50.96</v>
      </c>
      <c r="H297" s="37"/>
      <c r="I297" s="37"/>
      <c r="N297" s="37"/>
    </row>
    <row r="298" spans="1:14" ht="30" x14ac:dyDescent="0.25">
      <c r="B298" s="9" t="s">
        <v>42</v>
      </c>
      <c r="C298" s="9">
        <v>7</v>
      </c>
      <c r="D298" s="14" t="s">
        <v>43</v>
      </c>
      <c r="E298" s="9" t="s">
        <v>28</v>
      </c>
      <c r="F298" s="10">
        <v>5139.05</v>
      </c>
      <c r="G298" s="19">
        <f t="shared" si="11"/>
        <v>35973.35</v>
      </c>
      <c r="N298" s="37"/>
    </row>
    <row r="299" spans="1:14" ht="30" x14ac:dyDescent="0.25">
      <c r="B299" s="9" t="s">
        <v>45</v>
      </c>
      <c r="C299" s="9">
        <v>5</v>
      </c>
      <c r="D299" s="14" t="s">
        <v>46</v>
      </c>
      <c r="E299" s="9" t="s">
        <v>28</v>
      </c>
      <c r="F299" s="10">
        <v>47</v>
      </c>
      <c r="G299" s="19">
        <f t="shared" si="11"/>
        <v>235</v>
      </c>
      <c r="N299" s="37"/>
    </row>
    <row r="300" spans="1:14" ht="30" x14ac:dyDescent="0.25">
      <c r="B300" s="9" t="s">
        <v>47</v>
      </c>
      <c r="C300" s="9">
        <v>21</v>
      </c>
      <c r="D300" s="14" t="s">
        <v>48</v>
      </c>
      <c r="E300" s="9" t="s">
        <v>28</v>
      </c>
      <c r="F300" s="10">
        <v>10</v>
      </c>
      <c r="G300" s="19">
        <f t="shared" si="11"/>
        <v>210</v>
      </c>
      <c r="N300" s="37"/>
    </row>
    <row r="301" spans="1:14" x14ac:dyDescent="0.25">
      <c r="B301" s="9" t="s">
        <v>49</v>
      </c>
      <c r="C301" s="9">
        <v>15</v>
      </c>
      <c r="D301" s="14" t="s">
        <v>50</v>
      </c>
      <c r="E301" s="9" t="s">
        <v>28</v>
      </c>
      <c r="F301" s="10">
        <v>563.19000000000005</v>
      </c>
      <c r="G301" s="19">
        <f t="shared" si="11"/>
        <v>8447.85</v>
      </c>
      <c r="N301" s="37"/>
    </row>
    <row r="302" spans="1:14" x14ac:dyDescent="0.25">
      <c r="B302" s="9" t="s">
        <v>51</v>
      </c>
      <c r="C302" s="9">
        <v>6</v>
      </c>
      <c r="D302" s="14" t="s">
        <v>50</v>
      </c>
      <c r="E302" s="9" t="s">
        <v>28</v>
      </c>
      <c r="F302" s="10">
        <v>603.1</v>
      </c>
      <c r="G302" s="19">
        <f t="shared" si="11"/>
        <v>3618.6000000000004</v>
      </c>
      <c r="N302" s="37"/>
    </row>
    <row r="303" spans="1:14" x14ac:dyDescent="0.25">
      <c r="B303" s="9" t="s">
        <v>52</v>
      </c>
      <c r="C303" s="9">
        <v>6</v>
      </c>
      <c r="D303" s="14" t="s">
        <v>53</v>
      </c>
      <c r="E303" s="9" t="s">
        <v>28</v>
      </c>
      <c r="F303" s="10">
        <v>328.53</v>
      </c>
      <c r="G303" s="19">
        <f t="shared" si="11"/>
        <v>1971.1799999999998</v>
      </c>
      <c r="N303" s="37"/>
    </row>
    <row r="304" spans="1:14" x14ac:dyDescent="0.25">
      <c r="B304" s="9" t="s">
        <v>15</v>
      </c>
      <c r="C304" s="9">
        <v>1.31</v>
      </c>
      <c r="D304" s="14" t="s">
        <v>70</v>
      </c>
      <c r="E304" s="9" t="s">
        <v>28</v>
      </c>
      <c r="F304" s="10">
        <v>15.27</v>
      </c>
      <c r="G304" s="19">
        <f t="shared" si="11"/>
        <v>20.003699999999998</v>
      </c>
      <c r="H304" t="s">
        <v>54</v>
      </c>
      <c r="N304" s="37"/>
    </row>
    <row r="305" spans="1:14" x14ac:dyDescent="0.25">
      <c r="B305" s="9" t="s">
        <v>15</v>
      </c>
      <c r="C305" s="9">
        <v>33.6</v>
      </c>
      <c r="D305" s="14" t="s">
        <v>71</v>
      </c>
      <c r="E305" s="9" t="s">
        <v>28</v>
      </c>
      <c r="F305" s="10">
        <v>20</v>
      </c>
      <c r="G305" s="19">
        <f t="shared" si="11"/>
        <v>672</v>
      </c>
      <c r="H305" t="s">
        <v>78</v>
      </c>
      <c r="N305" s="37"/>
    </row>
    <row r="306" spans="1:14" x14ac:dyDescent="0.25">
      <c r="B306" s="9" t="s">
        <v>15</v>
      </c>
      <c r="C306" s="9">
        <v>8.68</v>
      </c>
      <c r="D306" s="14" t="s">
        <v>18</v>
      </c>
      <c r="E306" s="9" t="s">
        <v>28</v>
      </c>
      <c r="F306" s="10">
        <v>79.849999999999994</v>
      </c>
      <c r="G306" s="19">
        <f t="shared" si="11"/>
        <v>693.09799999999996</v>
      </c>
      <c r="H306" t="s">
        <v>61</v>
      </c>
      <c r="N306" s="37"/>
    </row>
    <row r="307" spans="1:14" x14ac:dyDescent="0.25">
      <c r="F307" s="18" t="s">
        <v>19</v>
      </c>
      <c r="G307" s="19">
        <f>SUM(G296:G306)</f>
        <v>53762.641699999993</v>
      </c>
      <c r="J307" s="37">
        <f>G307</f>
        <v>53762.641699999993</v>
      </c>
      <c r="K307" t="s">
        <v>55</v>
      </c>
      <c r="N307" s="37"/>
    </row>
    <row r="308" spans="1:14" x14ac:dyDescent="0.25">
      <c r="F308" s="18" t="s">
        <v>20</v>
      </c>
      <c r="G308" s="19">
        <f>0.0825*SUM(G296:G299,G301:G303)</f>
        <v>4303.8220499999998</v>
      </c>
      <c r="J308" s="37">
        <f>G308</f>
        <v>4303.8220499999998</v>
      </c>
      <c r="K308" t="s">
        <v>20</v>
      </c>
      <c r="N308" s="37"/>
    </row>
    <row r="309" spans="1:14" x14ac:dyDescent="0.25">
      <c r="F309" s="18" t="s">
        <v>56</v>
      </c>
      <c r="G309" s="10">
        <v>0</v>
      </c>
      <c r="J309" s="37">
        <f>G312</f>
        <v>2026.02</v>
      </c>
      <c r="K309" t="s">
        <v>62</v>
      </c>
      <c r="N309" s="37"/>
    </row>
    <row r="310" spans="1:14" x14ac:dyDescent="0.25">
      <c r="F310" s="18" t="s">
        <v>21</v>
      </c>
      <c r="G310" s="23">
        <v>147724.75</v>
      </c>
      <c r="H310" s="39" t="s">
        <v>103</v>
      </c>
      <c r="I310" s="39"/>
      <c r="J310" s="37">
        <f>SUM(J307:J309)</f>
        <v>60092.483749999992</v>
      </c>
      <c r="K310" t="s">
        <v>55</v>
      </c>
      <c r="N310" s="37"/>
    </row>
    <row r="311" spans="1:14" x14ac:dyDescent="0.25">
      <c r="F311" s="18" t="s">
        <v>22</v>
      </c>
      <c r="G311" s="21">
        <f>0.1*SUM(G307:G310)</f>
        <v>20579.121375000002</v>
      </c>
      <c r="H311" s="22" t="s">
        <v>100</v>
      </c>
      <c r="I311" s="24"/>
      <c r="J311" s="37">
        <f>J314-J310</f>
        <v>66831.996249999997</v>
      </c>
      <c r="K311" t="s">
        <v>21</v>
      </c>
      <c r="N311" s="37"/>
    </row>
    <row r="312" spans="1:14" x14ac:dyDescent="0.25">
      <c r="F312" s="18" t="s">
        <v>57</v>
      </c>
      <c r="G312" s="19">
        <v>2026.02</v>
      </c>
      <c r="J312" s="37">
        <f>SUM(J310:J311)</f>
        <v>126924.47999999998</v>
      </c>
      <c r="K312" t="s">
        <v>23</v>
      </c>
      <c r="N312" s="37"/>
    </row>
    <row r="313" spans="1:14" x14ac:dyDescent="0.25">
      <c r="F313" s="18" t="s">
        <v>23</v>
      </c>
      <c r="G313" s="10">
        <f>SUM(G307:G312)</f>
        <v>228396.35512499997</v>
      </c>
      <c r="N313" s="37"/>
    </row>
    <row r="314" spans="1:14" x14ac:dyDescent="0.25">
      <c r="F314" s="10" t="s">
        <v>8</v>
      </c>
      <c r="G314" s="10">
        <f>0.8*G313</f>
        <v>182717.08409999998</v>
      </c>
      <c r="J314" s="37">
        <v>126924.48</v>
      </c>
      <c r="N314" s="37">
        <v>126924.48</v>
      </c>
    </row>
    <row r="315" spans="1:14" x14ac:dyDescent="0.25">
      <c r="J315" s="43">
        <v>124156.83</v>
      </c>
      <c r="K315" s="61" t="s">
        <v>193</v>
      </c>
      <c r="L315" s="61"/>
      <c r="M315" s="61"/>
      <c r="N315" s="37"/>
    </row>
    <row r="316" spans="1:14" x14ac:dyDescent="0.25">
      <c r="A316" s="2">
        <v>16024019</v>
      </c>
      <c r="B316" s="27" t="s">
        <v>84</v>
      </c>
      <c r="C316" s="28"/>
      <c r="D316" s="29"/>
      <c r="E316" s="28"/>
      <c r="F316" s="30"/>
      <c r="G316" s="31"/>
      <c r="N316" s="37"/>
    </row>
    <row r="317" spans="1:14" s="1" customFormat="1" x14ac:dyDescent="0.25">
      <c r="A317" s="5"/>
      <c r="B317" s="7" t="s">
        <v>9</v>
      </c>
      <c r="C317" s="7" t="s">
        <v>10</v>
      </c>
      <c r="D317" s="13" t="s">
        <v>11</v>
      </c>
      <c r="E317" s="7" t="s">
        <v>12</v>
      </c>
      <c r="F317" s="8" t="s">
        <v>13</v>
      </c>
      <c r="G317" s="8" t="s">
        <v>14</v>
      </c>
      <c r="I317" s="1" t="s">
        <v>25</v>
      </c>
      <c r="J317">
        <v>1799039821</v>
      </c>
      <c r="N317" s="38"/>
    </row>
    <row r="318" spans="1:14" ht="30" x14ac:dyDescent="0.25">
      <c r="B318" s="9" t="s">
        <v>42</v>
      </c>
      <c r="C318" s="9">
        <v>22</v>
      </c>
      <c r="D318" s="14" t="s">
        <v>43</v>
      </c>
      <c r="E318" s="9" t="s">
        <v>28</v>
      </c>
      <c r="F318" s="10">
        <v>5139.05</v>
      </c>
      <c r="G318" s="19">
        <f t="shared" ref="G318:G326" si="12">C318*F318</f>
        <v>113059.1</v>
      </c>
      <c r="N318" s="37"/>
    </row>
    <row r="319" spans="1:14" ht="30" x14ac:dyDescent="0.25">
      <c r="B319" s="9" t="s">
        <v>45</v>
      </c>
      <c r="C319" s="9">
        <v>22</v>
      </c>
      <c r="D319" s="14" t="s">
        <v>46</v>
      </c>
      <c r="E319" s="9" t="s">
        <v>28</v>
      </c>
      <c r="F319" s="10">
        <v>47</v>
      </c>
      <c r="G319" s="19">
        <f t="shared" si="12"/>
        <v>1034</v>
      </c>
      <c r="N319" s="37"/>
    </row>
    <row r="320" spans="1:14" ht="30" x14ac:dyDescent="0.25">
      <c r="B320" s="9" t="s">
        <v>47</v>
      </c>
      <c r="C320" s="9">
        <v>57</v>
      </c>
      <c r="D320" s="14" t="s">
        <v>48</v>
      </c>
      <c r="E320" s="9" t="s">
        <v>28</v>
      </c>
      <c r="F320" s="10">
        <v>10</v>
      </c>
      <c r="G320" s="19">
        <f t="shared" si="12"/>
        <v>570</v>
      </c>
      <c r="N320" s="37"/>
    </row>
    <row r="321" spans="1:14" x14ac:dyDescent="0.25">
      <c r="B321" s="9" t="s">
        <v>49</v>
      </c>
      <c r="C321" s="9">
        <v>50</v>
      </c>
      <c r="D321" s="14" t="s">
        <v>50</v>
      </c>
      <c r="E321" s="9" t="s">
        <v>28</v>
      </c>
      <c r="F321" s="10">
        <v>563.19000000000005</v>
      </c>
      <c r="G321" s="19">
        <f t="shared" si="12"/>
        <v>28159.500000000004</v>
      </c>
      <c r="N321" s="37"/>
    </row>
    <row r="322" spans="1:14" x14ac:dyDescent="0.25">
      <c r="B322" s="9" t="s">
        <v>51</v>
      </c>
      <c r="C322" s="9">
        <v>7</v>
      </c>
      <c r="D322" s="14" t="s">
        <v>50</v>
      </c>
      <c r="E322" s="9" t="s">
        <v>28</v>
      </c>
      <c r="F322" s="10">
        <v>603.1</v>
      </c>
      <c r="G322" s="19">
        <f t="shared" si="12"/>
        <v>4221.7</v>
      </c>
      <c r="N322" s="37"/>
    </row>
    <row r="323" spans="1:14" x14ac:dyDescent="0.25">
      <c r="B323" s="9" t="s">
        <v>52</v>
      </c>
      <c r="C323" s="9">
        <v>7</v>
      </c>
      <c r="D323" s="14" t="s">
        <v>53</v>
      </c>
      <c r="E323" s="9" t="s">
        <v>28</v>
      </c>
      <c r="F323" s="10">
        <v>328.53</v>
      </c>
      <c r="G323" s="19">
        <f t="shared" si="12"/>
        <v>2299.71</v>
      </c>
      <c r="N323" s="37"/>
    </row>
    <row r="324" spans="1:14" x14ac:dyDescent="0.25">
      <c r="B324" s="9" t="s">
        <v>15</v>
      </c>
      <c r="C324" s="9">
        <v>1.31</v>
      </c>
      <c r="D324" s="14" t="s">
        <v>70</v>
      </c>
      <c r="E324" s="9" t="s">
        <v>28</v>
      </c>
      <c r="F324" s="10">
        <v>15.27</v>
      </c>
      <c r="G324" s="19">
        <f t="shared" si="12"/>
        <v>20.003699999999998</v>
      </c>
      <c r="H324" t="s">
        <v>54</v>
      </c>
      <c r="N324" s="37"/>
    </row>
    <row r="325" spans="1:14" x14ac:dyDescent="0.25">
      <c r="B325" s="9" t="s">
        <v>15</v>
      </c>
      <c r="C325" s="9">
        <v>94.8</v>
      </c>
      <c r="D325" s="14" t="s">
        <v>71</v>
      </c>
      <c r="E325" s="9" t="s">
        <v>28</v>
      </c>
      <c r="F325" s="10">
        <v>20</v>
      </c>
      <c r="G325" s="19">
        <f t="shared" si="12"/>
        <v>1896</v>
      </c>
      <c r="H325" t="s">
        <v>85</v>
      </c>
      <c r="N325" s="37"/>
    </row>
    <row r="326" spans="1:14" x14ac:dyDescent="0.25">
      <c r="B326" s="9" t="s">
        <v>15</v>
      </c>
      <c r="C326" s="9">
        <v>8.68</v>
      </c>
      <c r="D326" s="14" t="s">
        <v>18</v>
      </c>
      <c r="E326" s="17" t="s">
        <v>28</v>
      </c>
      <c r="F326" s="10">
        <v>79.849999999999994</v>
      </c>
      <c r="G326" s="19">
        <f t="shared" si="12"/>
        <v>693.09799999999996</v>
      </c>
      <c r="H326" t="s">
        <v>61</v>
      </c>
      <c r="N326" s="37"/>
    </row>
    <row r="327" spans="1:14" x14ac:dyDescent="0.25">
      <c r="F327" s="18" t="s">
        <v>19</v>
      </c>
      <c r="G327" s="19">
        <f>SUM(G318:G326)</f>
        <v>151953.11170000001</v>
      </c>
      <c r="J327" s="37">
        <f>G327</f>
        <v>151953.11170000001</v>
      </c>
      <c r="K327" t="s">
        <v>55</v>
      </c>
      <c r="N327" s="37"/>
    </row>
    <row r="328" spans="1:14" x14ac:dyDescent="0.25">
      <c r="F328" s="18" t="s">
        <v>20</v>
      </c>
      <c r="G328" s="19">
        <f>0.0825*SUM(G318:G319,G321:G323)</f>
        <v>12273.855825000001</v>
      </c>
      <c r="J328" s="37">
        <f>G328</f>
        <v>12273.855825000001</v>
      </c>
      <c r="K328" t="s">
        <v>20</v>
      </c>
      <c r="N328" s="37"/>
    </row>
    <row r="329" spans="1:14" x14ac:dyDescent="0.25">
      <c r="F329" s="18" t="s">
        <v>56</v>
      </c>
      <c r="G329" s="10"/>
      <c r="J329" s="37">
        <f>G332</f>
        <v>5717.15</v>
      </c>
      <c r="K329" t="s">
        <v>62</v>
      </c>
      <c r="N329" s="37"/>
    </row>
    <row r="330" spans="1:14" x14ac:dyDescent="0.25">
      <c r="F330" s="18" t="s">
        <v>21</v>
      </c>
      <c r="G330" s="23">
        <v>203192.68</v>
      </c>
      <c r="H330" s="39" t="s">
        <v>103</v>
      </c>
      <c r="I330" s="39"/>
      <c r="J330" s="37">
        <f>SUM(J327:J329)</f>
        <v>169944.11752500001</v>
      </c>
      <c r="K330" t="s">
        <v>55</v>
      </c>
      <c r="N330" s="37"/>
    </row>
    <row r="331" spans="1:14" x14ac:dyDescent="0.25">
      <c r="F331" s="18" t="s">
        <v>22</v>
      </c>
      <c r="G331" s="21">
        <f>0.1*SUM(G327:G330)</f>
        <v>36741.964752500004</v>
      </c>
      <c r="H331" s="22" t="s">
        <v>100</v>
      </c>
      <c r="I331" s="24"/>
      <c r="J331" s="37">
        <f>J334-J330</f>
        <v>35258.812474999984</v>
      </c>
      <c r="K331" t="s">
        <v>21</v>
      </c>
      <c r="N331" s="37"/>
    </row>
    <row r="332" spans="1:14" x14ac:dyDescent="0.25">
      <c r="F332" s="18" t="s">
        <v>57</v>
      </c>
      <c r="G332" s="19">
        <v>5717.15</v>
      </c>
      <c r="J332" s="37">
        <f>SUM(J330:J331)</f>
        <v>205202.93</v>
      </c>
      <c r="K332" t="s">
        <v>23</v>
      </c>
      <c r="N332" s="37"/>
    </row>
    <row r="333" spans="1:14" x14ac:dyDescent="0.25">
      <c r="F333" s="18" t="s">
        <v>23</v>
      </c>
      <c r="G333" s="10">
        <f>SUM(G327:G332)</f>
        <v>409878.76227750006</v>
      </c>
      <c r="N333" s="37"/>
    </row>
    <row r="334" spans="1:14" x14ac:dyDescent="0.25">
      <c r="J334" s="37">
        <v>205202.93</v>
      </c>
      <c r="K334" t="s">
        <v>58</v>
      </c>
      <c r="N334" s="37">
        <v>205202.93</v>
      </c>
    </row>
    <row r="335" spans="1:14" x14ac:dyDescent="0.25">
      <c r="J335" s="43">
        <v>205203.12</v>
      </c>
      <c r="K335" t="s">
        <v>192</v>
      </c>
      <c r="N335" s="37"/>
    </row>
    <row r="336" spans="1:14" x14ac:dyDescent="0.25">
      <c r="A336" s="2">
        <v>16024018</v>
      </c>
      <c r="B336" s="27" t="s">
        <v>86</v>
      </c>
      <c r="C336" s="28"/>
      <c r="D336" s="29"/>
      <c r="E336" s="28"/>
      <c r="F336" s="30"/>
      <c r="G336" s="31"/>
      <c r="N336" s="37"/>
    </row>
    <row r="337" spans="1:14" s="1" customFormat="1" x14ac:dyDescent="0.25">
      <c r="A337" s="5"/>
      <c r="B337" s="7" t="s">
        <v>9</v>
      </c>
      <c r="C337" s="7" t="s">
        <v>10</v>
      </c>
      <c r="D337" s="13" t="s">
        <v>11</v>
      </c>
      <c r="E337" s="7" t="s">
        <v>12</v>
      </c>
      <c r="F337" s="8" t="s">
        <v>13</v>
      </c>
      <c r="G337" s="8" t="s">
        <v>14</v>
      </c>
      <c r="I337" s="1" t="s">
        <v>25</v>
      </c>
      <c r="J337">
        <v>1799039823</v>
      </c>
      <c r="N337" s="38"/>
    </row>
    <row r="338" spans="1:14" ht="30" x14ac:dyDescent="0.25">
      <c r="B338" s="9" t="s">
        <v>42</v>
      </c>
      <c r="C338" s="9">
        <v>3</v>
      </c>
      <c r="D338" s="14" t="s">
        <v>43</v>
      </c>
      <c r="E338" s="9" t="s">
        <v>28</v>
      </c>
      <c r="F338" s="10">
        <v>5139.05</v>
      </c>
      <c r="G338" s="19">
        <f t="shared" ref="G338:G346" si="13">C338*F338</f>
        <v>15417.150000000001</v>
      </c>
      <c r="N338" s="37"/>
    </row>
    <row r="339" spans="1:14" ht="30" x14ac:dyDescent="0.25">
      <c r="B339" s="9" t="s">
        <v>45</v>
      </c>
      <c r="C339" s="9">
        <v>3</v>
      </c>
      <c r="D339" s="14" t="s">
        <v>46</v>
      </c>
      <c r="E339" s="9" t="s">
        <v>28</v>
      </c>
      <c r="F339" s="10">
        <v>47</v>
      </c>
      <c r="G339" s="19">
        <f t="shared" si="13"/>
        <v>141</v>
      </c>
      <c r="N339" s="37"/>
    </row>
    <row r="340" spans="1:14" ht="30" x14ac:dyDescent="0.25">
      <c r="B340" s="9" t="s">
        <v>47</v>
      </c>
      <c r="C340" s="9">
        <v>12</v>
      </c>
      <c r="D340" s="14" t="s">
        <v>48</v>
      </c>
      <c r="E340" s="9" t="s">
        <v>28</v>
      </c>
      <c r="F340" s="10">
        <v>10</v>
      </c>
      <c r="G340" s="19">
        <f t="shared" si="13"/>
        <v>120</v>
      </c>
      <c r="N340" s="37"/>
    </row>
    <row r="341" spans="1:14" x14ac:dyDescent="0.25">
      <c r="B341" s="9" t="s">
        <v>49</v>
      </c>
      <c r="C341" s="9">
        <v>7</v>
      </c>
      <c r="D341" s="14" t="s">
        <v>50</v>
      </c>
      <c r="E341" s="9" t="s">
        <v>28</v>
      </c>
      <c r="F341" s="10">
        <v>563.19000000000005</v>
      </c>
      <c r="G341" s="19">
        <f t="shared" si="13"/>
        <v>3942.3300000000004</v>
      </c>
      <c r="N341" s="37"/>
    </row>
    <row r="342" spans="1:14" x14ac:dyDescent="0.25">
      <c r="B342" s="9" t="s">
        <v>51</v>
      </c>
      <c r="C342" s="9">
        <v>5</v>
      </c>
      <c r="D342" s="14" t="s">
        <v>50</v>
      </c>
      <c r="E342" s="9" t="s">
        <v>28</v>
      </c>
      <c r="F342" s="10">
        <v>603.1</v>
      </c>
      <c r="G342" s="19">
        <f t="shared" si="13"/>
        <v>3015.5</v>
      </c>
      <c r="N342" s="37"/>
    </row>
    <row r="343" spans="1:14" x14ac:dyDescent="0.25">
      <c r="B343" s="9" t="s">
        <v>52</v>
      </c>
      <c r="C343" s="9">
        <v>5</v>
      </c>
      <c r="D343" s="14" t="s">
        <v>53</v>
      </c>
      <c r="E343" s="9" t="s">
        <v>28</v>
      </c>
      <c r="F343" s="10">
        <v>328.53</v>
      </c>
      <c r="G343" s="19">
        <f t="shared" si="13"/>
        <v>1642.6499999999999</v>
      </c>
      <c r="N343" s="37"/>
    </row>
    <row r="344" spans="1:14" x14ac:dyDescent="0.25">
      <c r="B344" s="9" t="s">
        <v>15</v>
      </c>
      <c r="C344" s="9">
        <v>1.31</v>
      </c>
      <c r="D344" s="14" t="s">
        <v>70</v>
      </c>
      <c r="E344" s="9" t="s">
        <v>28</v>
      </c>
      <c r="F344" s="10">
        <v>15.27</v>
      </c>
      <c r="G344" s="19">
        <f t="shared" si="13"/>
        <v>20.003699999999998</v>
      </c>
      <c r="H344" t="s">
        <v>54</v>
      </c>
      <c r="N344" s="37"/>
    </row>
    <row r="345" spans="1:14" x14ac:dyDescent="0.25">
      <c r="B345" s="9" t="s">
        <v>15</v>
      </c>
      <c r="C345" s="9">
        <v>18</v>
      </c>
      <c r="D345" s="14" t="s">
        <v>71</v>
      </c>
      <c r="E345" s="9" t="s">
        <v>28</v>
      </c>
      <c r="F345" s="10">
        <v>20</v>
      </c>
      <c r="G345" s="19">
        <f t="shared" si="13"/>
        <v>360</v>
      </c>
      <c r="H345" t="s">
        <v>87</v>
      </c>
      <c r="N345" s="37"/>
    </row>
    <row r="346" spans="1:14" x14ac:dyDescent="0.25">
      <c r="B346" s="9" t="s">
        <v>15</v>
      </c>
      <c r="C346" s="9">
        <v>8.68</v>
      </c>
      <c r="D346" s="14" t="s">
        <v>18</v>
      </c>
      <c r="E346" s="9" t="s">
        <v>28</v>
      </c>
      <c r="F346" s="10">
        <v>79.849999999999994</v>
      </c>
      <c r="G346" s="19">
        <f t="shared" si="13"/>
        <v>693.09799999999996</v>
      </c>
      <c r="H346" t="s">
        <v>61</v>
      </c>
      <c r="N346" s="37"/>
    </row>
    <row r="347" spans="1:14" x14ac:dyDescent="0.25">
      <c r="F347" s="18" t="s">
        <v>19</v>
      </c>
      <c r="G347" s="19">
        <f>SUM(G337:G346)</f>
        <v>25351.731700000004</v>
      </c>
      <c r="J347" s="37">
        <f>G347</f>
        <v>25351.731700000004</v>
      </c>
      <c r="K347" t="s">
        <v>55</v>
      </c>
      <c r="N347" s="37"/>
    </row>
    <row r="348" spans="1:14" x14ac:dyDescent="0.25">
      <c r="F348" s="18" t="s">
        <v>20</v>
      </c>
      <c r="G348" s="19">
        <f>0.0825*SUM(G338:G339,G341:G343)</f>
        <v>1993.0869750000004</v>
      </c>
      <c r="J348" s="37">
        <f>G348</f>
        <v>1993.0869750000004</v>
      </c>
      <c r="K348" t="s">
        <v>20</v>
      </c>
      <c r="N348" s="37"/>
    </row>
    <row r="349" spans="1:14" x14ac:dyDescent="0.25">
      <c r="F349" s="18" t="s">
        <v>56</v>
      </c>
      <c r="G349" s="10"/>
      <c r="J349" s="37">
        <f>G352</f>
        <v>1085.3699999999999</v>
      </c>
      <c r="K349" t="s">
        <v>62</v>
      </c>
      <c r="N349" s="37"/>
    </row>
    <row r="350" spans="1:14" x14ac:dyDescent="0.25">
      <c r="F350" s="18" t="s">
        <v>21</v>
      </c>
      <c r="G350" s="23">
        <v>35821.47</v>
      </c>
      <c r="H350" s="39" t="s">
        <v>103</v>
      </c>
      <c r="I350" s="39"/>
      <c r="J350" s="37">
        <f>SUM(J347:J349)</f>
        <v>28430.188675000005</v>
      </c>
      <c r="K350" t="s">
        <v>55</v>
      </c>
      <c r="N350" s="37"/>
    </row>
    <row r="351" spans="1:14" x14ac:dyDescent="0.25">
      <c r="F351" s="18" t="s">
        <v>22</v>
      </c>
      <c r="G351" s="21">
        <f>0.1*SUM(G347:G350)</f>
        <v>6316.6288675000005</v>
      </c>
      <c r="H351" s="22" t="s">
        <v>100</v>
      </c>
      <c r="I351" s="24"/>
      <c r="J351" s="37">
        <f>J354-J350</f>
        <v>7594.2913249999983</v>
      </c>
      <c r="K351" t="s">
        <v>21</v>
      </c>
      <c r="N351" s="37"/>
    </row>
    <row r="352" spans="1:14" x14ac:dyDescent="0.25">
      <c r="F352" s="18" t="s">
        <v>57</v>
      </c>
      <c r="G352" s="19">
        <v>1085.3699999999999</v>
      </c>
      <c r="J352" s="37">
        <f>SUM(J350:J351)</f>
        <v>36024.480000000003</v>
      </c>
      <c r="K352" t="s">
        <v>23</v>
      </c>
      <c r="N352" s="37"/>
    </row>
    <row r="353" spans="1:14" x14ac:dyDescent="0.25">
      <c r="F353" s="18" t="s">
        <v>23</v>
      </c>
      <c r="G353" s="10">
        <f>SUM(G347:G352)</f>
        <v>70568.287542499995</v>
      </c>
      <c r="N353" s="37"/>
    </row>
    <row r="354" spans="1:14" x14ac:dyDescent="0.25">
      <c r="J354" s="37">
        <v>36024.480000000003</v>
      </c>
      <c r="K354" t="s">
        <v>58</v>
      </c>
      <c r="N354" s="37">
        <v>36024.480000000003</v>
      </c>
    </row>
    <row r="355" spans="1:14" x14ac:dyDescent="0.25">
      <c r="J355" s="43">
        <v>28698.799999999999</v>
      </c>
      <c r="K355" s="61" t="s">
        <v>193</v>
      </c>
      <c r="L355" s="61"/>
      <c r="M355" s="61"/>
      <c r="N355" s="37"/>
    </row>
    <row r="356" spans="1:14" x14ac:dyDescent="0.25">
      <c r="A356" s="2">
        <v>16042768</v>
      </c>
      <c r="B356" s="27" t="s">
        <v>88</v>
      </c>
      <c r="C356" s="28"/>
      <c r="D356" s="29"/>
      <c r="E356" s="28"/>
      <c r="F356" s="30"/>
      <c r="G356" s="31"/>
      <c r="N356" s="37"/>
    </row>
    <row r="357" spans="1:14" s="1" customFormat="1" x14ac:dyDescent="0.25">
      <c r="A357" s="5"/>
      <c r="B357" s="7" t="s">
        <v>9</v>
      </c>
      <c r="C357" s="7" t="s">
        <v>10</v>
      </c>
      <c r="D357" s="13" t="s">
        <v>11</v>
      </c>
      <c r="E357" s="7" t="s">
        <v>12</v>
      </c>
      <c r="F357" s="8" t="s">
        <v>13</v>
      </c>
      <c r="G357" s="8" t="s">
        <v>14</v>
      </c>
      <c r="I357" s="1" t="s">
        <v>25</v>
      </c>
      <c r="J357">
        <v>1799039824</v>
      </c>
      <c r="N357" s="38"/>
    </row>
    <row r="358" spans="1:14" ht="30" x14ac:dyDescent="0.25">
      <c r="B358" s="9" t="s">
        <v>42</v>
      </c>
      <c r="C358" s="9">
        <v>1</v>
      </c>
      <c r="D358" s="14" t="s">
        <v>43</v>
      </c>
      <c r="E358" s="9" t="s">
        <v>28</v>
      </c>
      <c r="F358" s="10">
        <v>5139.05</v>
      </c>
      <c r="G358" s="10">
        <f t="shared" ref="G358:G366" si="14">C358*F358</f>
        <v>5139.05</v>
      </c>
      <c r="H358" s="36" t="s">
        <v>102</v>
      </c>
      <c r="I358" s="36"/>
      <c r="N358" s="37"/>
    </row>
    <row r="359" spans="1:14" ht="30" x14ac:dyDescent="0.25">
      <c r="B359" s="9" t="s">
        <v>45</v>
      </c>
      <c r="C359" s="9">
        <v>1</v>
      </c>
      <c r="D359" s="14" t="s">
        <v>46</v>
      </c>
      <c r="E359" s="9" t="s">
        <v>28</v>
      </c>
      <c r="F359" s="10">
        <v>47</v>
      </c>
      <c r="G359" s="10">
        <f t="shared" si="14"/>
        <v>47</v>
      </c>
      <c r="N359" s="37"/>
    </row>
    <row r="360" spans="1:14" ht="30" x14ac:dyDescent="0.25">
      <c r="B360" s="9" t="s">
        <v>47</v>
      </c>
      <c r="C360" s="9">
        <v>15</v>
      </c>
      <c r="D360" s="14" t="s">
        <v>48</v>
      </c>
      <c r="E360" s="9" t="s">
        <v>28</v>
      </c>
      <c r="F360" s="10">
        <v>10</v>
      </c>
      <c r="G360" s="10">
        <f t="shared" si="14"/>
        <v>150</v>
      </c>
      <c r="N360" s="37"/>
    </row>
    <row r="361" spans="1:14" x14ac:dyDescent="0.25">
      <c r="B361" s="9" t="s">
        <v>49</v>
      </c>
      <c r="C361" s="9">
        <v>8</v>
      </c>
      <c r="D361" s="14" t="s">
        <v>50</v>
      </c>
      <c r="E361" s="9" t="s">
        <v>28</v>
      </c>
      <c r="F361" s="10">
        <v>563.19000000000005</v>
      </c>
      <c r="G361" s="10">
        <f t="shared" si="14"/>
        <v>4505.5200000000004</v>
      </c>
      <c r="N361" s="37"/>
    </row>
    <row r="362" spans="1:14" x14ac:dyDescent="0.25">
      <c r="B362" s="9" t="s">
        <v>51</v>
      </c>
      <c r="C362" s="9">
        <v>7</v>
      </c>
      <c r="D362" s="14" t="s">
        <v>50</v>
      </c>
      <c r="E362" s="9" t="s">
        <v>28</v>
      </c>
      <c r="F362" s="10">
        <v>603.1</v>
      </c>
      <c r="G362" s="10">
        <f t="shared" si="14"/>
        <v>4221.7</v>
      </c>
      <c r="N362" s="37"/>
    </row>
    <row r="363" spans="1:14" x14ac:dyDescent="0.25">
      <c r="B363" s="9" t="s">
        <v>52</v>
      </c>
      <c r="C363" s="9">
        <v>7</v>
      </c>
      <c r="D363" s="14" t="s">
        <v>53</v>
      </c>
      <c r="E363" s="9" t="s">
        <v>28</v>
      </c>
      <c r="F363" s="10">
        <v>328.53</v>
      </c>
      <c r="G363" s="10">
        <f t="shared" si="14"/>
        <v>2299.71</v>
      </c>
      <c r="N363" s="37"/>
    </row>
    <row r="364" spans="1:14" x14ac:dyDescent="0.25">
      <c r="B364" s="9" t="s">
        <v>15</v>
      </c>
      <c r="C364" s="9">
        <v>1.31</v>
      </c>
      <c r="D364" s="14" t="s">
        <v>70</v>
      </c>
      <c r="E364" s="9" t="s">
        <v>28</v>
      </c>
      <c r="F364" s="10">
        <v>15.27</v>
      </c>
      <c r="G364" s="10">
        <f t="shared" si="14"/>
        <v>20.003699999999998</v>
      </c>
      <c r="H364" t="s">
        <v>54</v>
      </c>
      <c r="N364" s="37"/>
    </row>
    <row r="365" spans="1:14" x14ac:dyDescent="0.25">
      <c r="B365" s="9" t="s">
        <v>15</v>
      </c>
      <c r="C365" s="9">
        <v>19.2</v>
      </c>
      <c r="D365" s="14" t="s">
        <v>71</v>
      </c>
      <c r="E365" s="9" t="s">
        <v>28</v>
      </c>
      <c r="F365" s="10">
        <v>20</v>
      </c>
      <c r="G365" s="10">
        <f t="shared" si="14"/>
        <v>384</v>
      </c>
      <c r="H365" t="s">
        <v>89</v>
      </c>
      <c r="N365" s="37"/>
    </row>
    <row r="366" spans="1:14" x14ac:dyDescent="0.25">
      <c r="B366" s="9" t="s">
        <v>15</v>
      </c>
      <c r="C366" s="9">
        <v>8.68</v>
      </c>
      <c r="D366" s="14" t="s">
        <v>18</v>
      </c>
      <c r="E366" s="9" t="s">
        <v>28</v>
      </c>
      <c r="F366" s="10">
        <v>79.849999999999994</v>
      </c>
      <c r="G366" s="10">
        <f t="shared" si="14"/>
        <v>693.09799999999996</v>
      </c>
      <c r="H366" t="s">
        <v>61</v>
      </c>
      <c r="N366" s="37"/>
    </row>
    <row r="367" spans="1:14" x14ac:dyDescent="0.25">
      <c r="F367" s="18" t="s">
        <v>19</v>
      </c>
      <c r="G367" s="10">
        <f>SUM(G358:G366)</f>
        <v>17460.081699999995</v>
      </c>
      <c r="N367" s="37"/>
    </row>
    <row r="368" spans="1:14" x14ac:dyDescent="0.25">
      <c r="F368" s="18" t="s">
        <v>20</v>
      </c>
      <c r="G368" s="10">
        <f>0.0825*SUM(G358:G359,G361:G363)</f>
        <v>1337.5708500000001</v>
      </c>
      <c r="N368" s="37"/>
    </row>
    <row r="369" spans="1:14" x14ac:dyDescent="0.25">
      <c r="F369" s="18" t="s">
        <v>56</v>
      </c>
      <c r="G369" s="10"/>
      <c r="N369" s="37"/>
    </row>
    <row r="370" spans="1:14" x14ac:dyDescent="0.25">
      <c r="F370" s="18" t="s">
        <v>21</v>
      </c>
      <c r="G370" s="10">
        <v>24068.43</v>
      </c>
      <c r="N370" s="37"/>
    </row>
    <row r="371" spans="1:14" x14ac:dyDescent="0.25">
      <c r="F371" s="18" t="s">
        <v>22</v>
      </c>
      <c r="G371" s="10">
        <f>0.1*SUM(G367:G370)</f>
        <v>4286.6082549999992</v>
      </c>
      <c r="N371" s="37"/>
    </row>
    <row r="372" spans="1:14" x14ac:dyDescent="0.25">
      <c r="F372" s="18" t="s">
        <v>57</v>
      </c>
      <c r="G372" s="10">
        <v>1157.73</v>
      </c>
      <c r="N372" s="37"/>
    </row>
    <row r="373" spans="1:14" x14ac:dyDescent="0.25">
      <c r="F373" s="18" t="s">
        <v>23</v>
      </c>
      <c r="G373" s="10">
        <f>SUM(G367:G372)</f>
        <v>48310.420804999994</v>
      </c>
      <c r="N373" s="37"/>
    </row>
    <row r="374" spans="1:14" x14ac:dyDescent="0.25">
      <c r="F374" s="10" t="s">
        <v>8</v>
      </c>
      <c r="G374" s="10">
        <f>0.8*G373</f>
        <v>38648.336643999995</v>
      </c>
      <c r="N374" s="37"/>
    </row>
    <row r="375" spans="1:14" x14ac:dyDescent="0.25">
      <c r="N375" s="37"/>
    </row>
    <row r="376" spans="1:14" x14ac:dyDescent="0.25">
      <c r="A376" s="2">
        <v>111782</v>
      </c>
      <c r="B376" s="27" t="s">
        <v>90</v>
      </c>
      <c r="C376" s="28"/>
      <c r="D376" s="29"/>
      <c r="E376" s="28"/>
      <c r="F376" s="30"/>
      <c r="G376" s="31"/>
      <c r="N376" s="37"/>
    </row>
    <row r="377" spans="1:14" s="1" customFormat="1" x14ac:dyDescent="0.25">
      <c r="A377" s="5"/>
      <c r="B377" s="7" t="s">
        <v>9</v>
      </c>
      <c r="C377" s="7" t="s">
        <v>10</v>
      </c>
      <c r="D377" s="13" t="s">
        <v>11</v>
      </c>
      <c r="E377" s="7" t="s">
        <v>12</v>
      </c>
      <c r="F377" s="8" t="s">
        <v>13</v>
      </c>
      <c r="G377" s="8" t="s">
        <v>14</v>
      </c>
      <c r="H377" s="1" t="s">
        <v>25</v>
      </c>
      <c r="J377" s="38"/>
      <c r="N377" s="38"/>
    </row>
    <row r="378" spans="1:14" x14ac:dyDescent="0.25">
      <c r="B378" s="9" t="s">
        <v>35</v>
      </c>
      <c r="C378" s="9">
        <v>2</v>
      </c>
      <c r="D378" s="14" t="s">
        <v>36</v>
      </c>
      <c r="E378" s="9" t="s">
        <v>28</v>
      </c>
      <c r="F378" s="10">
        <v>467.65</v>
      </c>
      <c r="G378" s="19">
        <f t="shared" ref="G378:G388" si="15">C378*F378</f>
        <v>935.3</v>
      </c>
      <c r="H378">
        <v>1799039825</v>
      </c>
      <c r="N378" s="37"/>
    </row>
    <row r="379" spans="1:14" ht="45" x14ac:dyDescent="0.25">
      <c r="B379" s="9" t="s">
        <v>37</v>
      </c>
      <c r="C379" s="9">
        <v>2</v>
      </c>
      <c r="D379" s="14" t="s">
        <v>38</v>
      </c>
      <c r="E379" s="9" t="s">
        <v>39</v>
      </c>
      <c r="F379" s="10">
        <v>12.74</v>
      </c>
      <c r="G379" s="19">
        <f t="shared" si="15"/>
        <v>25.48</v>
      </c>
      <c r="N379" s="37"/>
    </row>
    <row r="380" spans="1:14" ht="30" x14ac:dyDescent="0.25">
      <c r="B380" s="9" t="s">
        <v>42</v>
      </c>
      <c r="C380" s="9">
        <v>5</v>
      </c>
      <c r="D380" s="14" t="s">
        <v>43</v>
      </c>
      <c r="E380" s="9" t="s">
        <v>28</v>
      </c>
      <c r="F380" s="10">
        <v>5139.05</v>
      </c>
      <c r="G380" s="19">
        <f t="shared" si="15"/>
        <v>25695.25</v>
      </c>
      <c r="N380" s="37"/>
    </row>
    <row r="381" spans="1:14" ht="30" x14ac:dyDescent="0.25">
      <c r="B381" s="9" t="s">
        <v>45</v>
      </c>
      <c r="C381" s="9">
        <v>4</v>
      </c>
      <c r="D381" s="14" t="s">
        <v>46</v>
      </c>
      <c r="E381" s="9" t="s">
        <v>28</v>
      </c>
      <c r="F381" s="10">
        <v>47</v>
      </c>
      <c r="G381" s="19">
        <f t="shared" si="15"/>
        <v>188</v>
      </c>
      <c r="N381" s="37"/>
    </row>
    <row r="382" spans="1:14" ht="30" x14ac:dyDescent="0.25">
      <c r="B382" s="9" t="s">
        <v>47</v>
      </c>
      <c r="C382" s="9">
        <v>17</v>
      </c>
      <c r="D382" s="14" t="s">
        <v>48</v>
      </c>
      <c r="E382" s="9" t="s">
        <v>28</v>
      </c>
      <c r="F382" s="10">
        <v>10</v>
      </c>
      <c r="G382" s="19">
        <f t="shared" si="15"/>
        <v>170</v>
      </c>
      <c r="N382" s="37"/>
    </row>
    <row r="383" spans="1:14" x14ac:dyDescent="0.25">
      <c r="B383" s="9" t="s">
        <v>49</v>
      </c>
      <c r="C383" s="9">
        <v>14</v>
      </c>
      <c r="D383" s="14" t="s">
        <v>50</v>
      </c>
      <c r="E383" s="9" t="s">
        <v>28</v>
      </c>
      <c r="F383" s="10">
        <v>563.19000000000005</v>
      </c>
      <c r="G383" s="19">
        <f t="shared" si="15"/>
        <v>7884.6600000000008</v>
      </c>
      <c r="N383" s="37"/>
    </row>
    <row r="384" spans="1:14" x14ac:dyDescent="0.25">
      <c r="B384" s="9" t="s">
        <v>51</v>
      </c>
      <c r="C384" s="9">
        <v>3</v>
      </c>
      <c r="D384" s="14" t="s">
        <v>50</v>
      </c>
      <c r="E384" s="9" t="s">
        <v>28</v>
      </c>
      <c r="F384" s="10">
        <v>603.1</v>
      </c>
      <c r="G384" s="19">
        <f t="shared" si="15"/>
        <v>1809.3000000000002</v>
      </c>
      <c r="N384" s="37"/>
    </row>
    <row r="385" spans="1:14" x14ac:dyDescent="0.25">
      <c r="B385" s="9" t="s">
        <v>52</v>
      </c>
      <c r="C385" s="9">
        <v>3</v>
      </c>
      <c r="D385" s="14" t="s">
        <v>53</v>
      </c>
      <c r="E385" s="9" t="s">
        <v>28</v>
      </c>
      <c r="F385" s="10">
        <v>328.53</v>
      </c>
      <c r="G385" s="19">
        <f t="shared" si="15"/>
        <v>985.58999999999992</v>
      </c>
      <c r="N385" s="37"/>
    </row>
    <row r="386" spans="1:14" x14ac:dyDescent="0.25">
      <c r="B386" s="9" t="s">
        <v>15</v>
      </c>
      <c r="C386" s="9">
        <v>1.31</v>
      </c>
      <c r="D386" s="14" t="s">
        <v>70</v>
      </c>
      <c r="E386" s="9" t="s">
        <v>28</v>
      </c>
      <c r="F386" s="10">
        <v>15.27</v>
      </c>
      <c r="G386" s="19">
        <f t="shared" si="15"/>
        <v>20.003699999999998</v>
      </c>
      <c r="H386" t="s">
        <v>54</v>
      </c>
      <c r="N386" s="37"/>
    </row>
    <row r="387" spans="1:14" x14ac:dyDescent="0.25">
      <c r="B387" s="9" t="s">
        <v>15</v>
      </c>
      <c r="C387" s="9">
        <v>26.4</v>
      </c>
      <c r="D387" s="14" t="s">
        <v>71</v>
      </c>
      <c r="E387" s="9" t="s">
        <v>28</v>
      </c>
      <c r="F387" s="10">
        <v>20</v>
      </c>
      <c r="G387" s="19">
        <f t="shared" si="15"/>
        <v>528</v>
      </c>
      <c r="H387" t="s">
        <v>91</v>
      </c>
      <c r="N387" s="37"/>
    </row>
    <row r="388" spans="1:14" x14ac:dyDescent="0.25">
      <c r="B388" s="9" t="s">
        <v>15</v>
      </c>
      <c r="C388" s="9">
        <v>8.68</v>
      </c>
      <c r="D388" s="14" t="s">
        <v>18</v>
      </c>
      <c r="E388" s="9" t="s">
        <v>28</v>
      </c>
      <c r="F388" s="10">
        <v>79.849999999999994</v>
      </c>
      <c r="G388" s="19">
        <f t="shared" si="15"/>
        <v>693.09799999999996</v>
      </c>
      <c r="H388" t="s">
        <v>61</v>
      </c>
      <c r="N388" s="37"/>
    </row>
    <row r="389" spans="1:14" x14ac:dyDescent="0.25">
      <c r="F389" s="18" t="s">
        <v>19</v>
      </c>
      <c r="G389" s="19">
        <f>SUM(G378:G388)</f>
        <v>38934.681700000001</v>
      </c>
      <c r="J389" s="37">
        <f>G389</f>
        <v>38934.681700000001</v>
      </c>
      <c r="K389" t="s">
        <v>55</v>
      </c>
      <c r="N389" s="37"/>
    </row>
    <row r="390" spans="1:14" x14ac:dyDescent="0.25">
      <c r="F390" s="18" t="s">
        <v>20</v>
      </c>
      <c r="G390" s="19">
        <f>0.0825*SUM(G378:G381,G383:G385)</f>
        <v>3095.6953500000004</v>
      </c>
      <c r="J390" s="37">
        <f>G390</f>
        <v>3095.6953500000004</v>
      </c>
      <c r="K390" t="s">
        <v>20</v>
      </c>
      <c r="N390" s="37"/>
    </row>
    <row r="391" spans="1:14" x14ac:dyDescent="0.25">
      <c r="F391" s="18" t="s">
        <v>56</v>
      </c>
      <c r="G391" s="10"/>
      <c r="J391" s="37">
        <f>G394</f>
        <v>1591.88</v>
      </c>
      <c r="K391" t="s">
        <v>62</v>
      </c>
      <c r="N391" s="37"/>
    </row>
    <row r="392" spans="1:14" x14ac:dyDescent="0.25">
      <c r="F392" s="18" t="s">
        <v>21</v>
      </c>
      <c r="G392" s="23">
        <v>157198.39000000001</v>
      </c>
      <c r="H392" s="39" t="s">
        <v>103</v>
      </c>
      <c r="I392" s="39"/>
      <c r="J392" s="37">
        <f>SUM(J389:J391)</f>
        <v>43622.25705</v>
      </c>
      <c r="K392" t="s">
        <v>55</v>
      </c>
      <c r="N392" s="37"/>
    </row>
    <row r="393" spans="1:14" x14ac:dyDescent="0.25">
      <c r="F393" s="18" t="s">
        <v>22</v>
      </c>
      <c r="G393" s="21">
        <f>0.1*SUM(G389:G392)</f>
        <v>19922.876705000002</v>
      </c>
      <c r="H393" s="22" t="s">
        <v>100</v>
      </c>
      <c r="I393" s="24"/>
      <c r="J393" s="37">
        <f>J396-J392</f>
        <v>37113.952950000006</v>
      </c>
      <c r="K393" t="s">
        <v>21</v>
      </c>
      <c r="N393" s="37"/>
    </row>
    <row r="394" spans="1:14" x14ac:dyDescent="0.25">
      <c r="F394" s="18" t="s">
        <v>57</v>
      </c>
      <c r="G394" s="19">
        <v>1591.88</v>
      </c>
      <c r="J394" s="37">
        <f>SUM(J392:J393)</f>
        <v>80736.210000000006</v>
      </c>
      <c r="K394" t="s">
        <v>23</v>
      </c>
      <c r="N394" s="37"/>
    </row>
    <row r="395" spans="1:14" x14ac:dyDescent="0.25">
      <c r="F395" s="18" t="s">
        <v>23</v>
      </c>
      <c r="G395" s="10">
        <f>SUM(G389:G394)</f>
        <v>220743.52375500003</v>
      </c>
      <c r="N395" s="37"/>
    </row>
    <row r="396" spans="1:14" x14ac:dyDescent="0.25">
      <c r="J396" s="37">
        <v>80736.210000000006</v>
      </c>
      <c r="K396" t="s">
        <v>58</v>
      </c>
      <c r="N396" s="37">
        <v>80736.210000000006</v>
      </c>
    </row>
    <row r="397" spans="1:14" x14ac:dyDescent="0.25">
      <c r="J397" s="43">
        <v>74739.649999999994</v>
      </c>
      <c r="K397" s="61" t="s">
        <v>193</v>
      </c>
      <c r="L397" s="61"/>
      <c r="M397" s="61"/>
      <c r="N397" s="37"/>
    </row>
    <row r="398" spans="1:14" x14ac:dyDescent="0.25">
      <c r="A398" s="2">
        <v>111712</v>
      </c>
      <c r="B398" s="27" t="s">
        <v>92</v>
      </c>
      <c r="C398" s="28"/>
      <c r="D398" s="29"/>
      <c r="E398" s="28"/>
      <c r="F398" s="30"/>
      <c r="G398" s="31"/>
      <c r="N398" s="37"/>
    </row>
    <row r="399" spans="1:14" s="1" customFormat="1" x14ac:dyDescent="0.25">
      <c r="A399" s="5"/>
      <c r="B399" s="7" t="s">
        <v>9</v>
      </c>
      <c r="C399" s="7" t="s">
        <v>10</v>
      </c>
      <c r="D399" s="13" t="s">
        <v>11</v>
      </c>
      <c r="E399" s="7" t="s">
        <v>12</v>
      </c>
      <c r="F399" s="8" t="s">
        <v>13</v>
      </c>
      <c r="G399" s="8" t="s">
        <v>14</v>
      </c>
      <c r="I399" s="1" t="s">
        <v>25</v>
      </c>
      <c r="J399">
        <v>1799039826</v>
      </c>
      <c r="N399" s="38"/>
    </row>
    <row r="400" spans="1:14" x14ac:dyDescent="0.25">
      <c r="B400" s="9" t="s">
        <v>35</v>
      </c>
      <c r="C400" s="9">
        <v>4</v>
      </c>
      <c r="D400" s="14" t="s">
        <v>36</v>
      </c>
      <c r="E400" s="9" t="s">
        <v>28</v>
      </c>
      <c r="F400" s="10">
        <v>467.65</v>
      </c>
      <c r="G400" s="19">
        <f t="shared" ref="G400:G410" si="16">C400*F400</f>
        <v>1870.6</v>
      </c>
      <c r="N400" s="37"/>
    </row>
    <row r="401" spans="2:14" ht="45" x14ac:dyDescent="0.25">
      <c r="B401" s="9" t="s">
        <v>37</v>
      </c>
      <c r="C401" s="9">
        <v>4</v>
      </c>
      <c r="D401" s="14" t="s">
        <v>38</v>
      </c>
      <c r="E401" s="9" t="s">
        <v>39</v>
      </c>
      <c r="F401" s="10">
        <v>12.74</v>
      </c>
      <c r="G401" s="19">
        <f t="shared" si="16"/>
        <v>50.96</v>
      </c>
      <c r="N401" s="37"/>
    </row>
    <row r="402" spans="2:14" ht="30" x14ac:dyDescent="0.25">
      <c r="B402" s="9" t="s">
        <v>42</v>
      </c>
      <c r="C402" s="9">
        <v>6</v>
      </c>
      <c r="D402" s="14" t="s">
        <v>43</v>
      </c>
      <c r="E402" s="9" t="s">
        <v>28</v>
      </c>
      <c r="F402" s="10">
        <v>5139.05</v>
      </c>
      <c r="G402" s="19">
        <f t="shared" si="16"/>
        <v>30834.300000000003</v>
      </c>
      <c r="N402" s="37"/>
    </row>
    <row r="403" spans="2:14" ht="30" x14ac:dyDescent="0.25">
      <c r="B403" s="9" t="s">
        <v>45</v>
      </c>
      <c r="C403" s="9">
        <v>4</v>
      </c>
      <c r="D403" s="14" t="s">
        <v>46</v>
      </c>
      <c r="E403" s="9" t="s">
        <v>28</v>
      </c>
      <c r="F403" s="10">
        <v>47</v>
      </c>
      <c r="G403" s="19">
        <f t="shared" si="16"/>
        <v>188</v>
      </c>
      <c r="N403" s="37"/>
    </row>
    <row r="404" spans="2:14" ht="30" x14ac:dyDescent="0.25">
      <c r="B404" s="9" t="s">
        <v>47</v>
      </c>
      <c r="C404" s="9">
        <v>16</v>
      </c>
      <c r="D404" s="14" t="s">
        <v>48</v>
      </c>
      <c r="E404" s="9" t="s">
        <v>28</v>
      </c>
      <c r="F404" s="10">
        <v>10</v>
      </c>
      <c r="G404" s="19">
        <f t="shared" si="16"/>
        <v>160</v>
      </c>
      <c r="N404" s="37"/>
    </row>
    <row r="405" spans="2:14" x14ac:dyDescent="0.25">
      <c r="B405" s="9" t="s">
        <v>49</v>
      </c>
      <c r="C405" s="9">
        <v>10</v>
      </c>
      <c r="D405" s="14" t="s">
        <v>50</v>
      </c>
      <c r="E405" s="9" t="s">
        <v>28</v>
      </c>
      <c r="F405" s="10">
        <v>563.19000000000005</v>
      </c>
      <c r="G405" s="19">
        <f t="shared" si="16"/>
        <v>5631.9000000000005</v>
      </c>
      <c r="N405" s="37"/>
    </row>
    <row r="406" spans="2:14" x14ac:dyDescent="0.25">
      <c r="B406" s="9" t="s">
        <v>51</v>
      </c>
      <c r="C406" s="9">
        <v>6</v>
      </c>
      <c r="D406" s="14" t="s">
        <v>50</v>
      </c>
      <c r="E406" s="9" t="s">
        <v>28</v>
      </c>
      <c r="F406" s="10">
        <v>603.1</v>
      </c>
      <c r="G406" s="19">
        <f t="shared" si="16"/>
        <v>3618.6000000000004</v>
      </c>
      <c r="N406" s="37"/>
    </row>
    <row r="407" spans="2:14" x14ac:dyDescent="0.25">
      <c r="B407" s="9" t="s">
        <v>52</v>
      </c>
      <c r="C407" s="9">
        <v>6</v>
      </c>
      <c r="D407" s="14" t="s">
        <v>53</v>
      </c>
      <c r="E407" s="9" t="s">
        <v>28</v>
      </c>
      <c r="F407" s="10">
        <v>328.5</v>
      </c>
      <c r="G407" s="19">
        <f t="shared" si="16"/>
        <v>1971</v>
      </c>
      <c r="N407" s="37"/>
    </row>
    <row r="408" spans="2:14" x14ac:dyDescent="0.25">
      <c r="B408" s="9" t="s">
        <v>15</v>
      </c>
      <c r="C408" s="9">
        <v>1.31</v>
      </c>
      <c r="D408" s="14" t="s">
        <v>70</v>
      </c>
      <c r="E408" s="9" t="s">
        <v>28</v>
      </c>
      <c r="F408" s="10">
        <v>15.27</v>
      </c>
      <c r="G408" s="19">
        <f t="shared" si="16"/>
        <v>20.003699999999998</v>
      </c>
      <c r="H408" t="s">
        <v>54</v>
      </c>
      <c r="N408" s="37"/>
    </row>
    <row r="409" spans="2:14" x14ac:dyDescent="0.25">
      <c r="B409" s="9" t="s">
        <v>15</v>
      </c>
      <c r="C409" s="9">
        <v>26.4</v>
      </c>
      <c r="D409" s="14" t="s">
        <v>71</v>
      </c>
      <c r="E409" s="9" t="s">
        <v>28</v>
      </c>
      <c r="F409" s="10">
        <v>20</v>
      </c>
      <c r="G409" s="19">
        <f t="shared" si="16"/>
        <v>528</v>
      </c>
      <c r="H409" t="s">
        <v>91</v>
      </c>
      <c r="N409" s="37"/>
    </row>
    <row r="410" spans="2:14" x14ac:dyDescent="0.25">
      <c r="B410" s="9" t="s">
        <v>15</v>
      </c>
      <c r="C410" s="9">
        <v>8.68</v>
      </c>
      <c r="D410" s="14" t="s">
        <v>18</v>
      </c>
      <c r="E410" s="9" t="s">
        <v>28</v>
      </c>
      <c r="F410" s="10">
        <v>79.849999999999994</v>
      </c>
      <c r="G410" s="19">
        <f t="shared" si="16"/>
        <v>693.09799999999996</v>
      </c>
      <c r="H410" t="s">
        <v>61</v>
      </c>
      <c r="N410" s="37"/>
    </row>
    <row r="411" spans="2:14" x14ac:dyDescent="0.25">
      <c r="F411" s="18" t="s">
        <v>19</v>
      </c>
      <c r="G411" s="19">
        <f>SUM(G400:G410)</f>
        <v>45566.4617</v>
      </c>
      <c r="J411" s="37">
        <f>G411</f>
        <v>45566.4617</v>
      </c>
      <c r="K411" t="s">
        <v>55</v>
      </c>
      <c r="N411" s="37"/>
    </row>
    <row r="412" spans="2:14" x14ac:dyDescent="0.25">
      <c r="F412" s="18" t="s">
        <v>20</v>
      </c>
      <c r="G412" s="19">
        <f>0.0825*SUM(G400:G403,G405:G407)</f>
        <v>3643.6422000000002</v>
      </c>
      <c r="J412" s="37">
        <f>G412</f>
        <v>3643.6422000000002</v>
      </c>
      <c r="K412" t="s">
        <v>20</v>
      </c>
      <c r="N412" s="37"/>
    </row>
    <row r="413" spans="2:14" x14ac:dyDescent="0.25">
      <c r="F413" s="18" t="s">
        <v>56</v>
      </c>
      <c r="G413" s="10"/>
      <c r="J413" s="37">
        <f>G416</f>
        <v>1591.88</v>
      </c>
      <c r="K413" t="s">
        <v>62</v>
      </c>
      <c r="N413" s="37"/>
    </row>
    <row r="414" spans="2:14" x14ac:dyDescent="0.25">
      <c r="F414" s="18" t="s">
        <v>21</v>
      </c>
      <c r="G414" s="23">
        <v>217435.61</v>
      </c>
      <c r="H414" s="39" t="s">
        <v>103</v>
      </c>
      <c r="I414" s="39"/>
      <c r="J414" s="37">
        <f>SUM(J411:J413)</f>
        <v>50801.983899999999</v>
      </c>
      <c r="K414" t="s">
        <v>55</v>
      </c>
      <c r="N414" s="37"/>
    </row>
    <row r="415" spans="2:14" x14ac:dyDescent="0.25">
      <c r="F415" s="18" t="s">
        <v>22</v>
      </c>
      <c r="G415" s="21">
        <f>0.1*SUM(G411:G414)</f>
        <v>26664.571389999997</v>
      </c>
      <c r="H415" s="22" t="s">
        <v>100</v>
      </c>
      <c r="I415" s="24"/>
      <c r="J415" s="37">
        <f>J418-J414</f>
        <v>131711.23610000001</v>
      </c>
      <c r="K415" t="s">
        <v>21</v>
      </c>
      <c r="N415" s="37"/>
    </row>
    <row r="416" spans="2:14" x14ac:dyDescent="0.25">
      <c r="F416" s="18" t="s">
        <v>57</v>
      </c>
      <c r="G416" s="19">
        <v>1591.88</v>
      </c>
      <c r="J416" s="37">
        <f>SUM(J414:J415)</f>
        <v>182513.22</v>
      </c>
      <c r="K416" t="s">
        <v>23</v>
      </c>
      <c r="N416" s="37"/>
    </row>
    <row r="417" spans="1:14" x14ac:dyDescent="0.25">
      <c r="F417" s="18" t="s">
        <v>23</v>
      </c>
      <c r="G417" s="10">
        <f>SUM(G411:G416)</f>
        <v>294902.16528999998</v>
      </c>
      <c r="N417" s="37"/>
    </row>
    <row r="418" spans="1:14" x14ac:dyDescent="0.25">
      <c r="J418" s="37">
        <v>182513.22</v>
      </c>
      <c r="K418" t="s">
        <v>58</v>
      </c>
      <c r="N418" s="37">
        <v>182513.22</v>
      </c>
    </row>
    <row r="419" spans="1:14" x14ac:dyDescent="0.25">
      <c r="J419" s="43">
        <v>180480.12</v>
      </c>
      <c r="K419" s="61" t="s">
        <v>193</v>
      </c>
      <c r="L419" s="61"/>
      <c r="M419" s="61"/>
      <c r="N419" s="37"/>
    </row>
    <row r="420" spans="1:14" x14ac:dyDescent="0.25">
      <c r="A420" s="2">
        <v>17010078</v>
      </c>
      <c r="B420" s="27" t="s">
        <v>93</v>
      </c>
      <c r="C420" s="28"/>
      <c r="D420" s="29"/>
      <c r="E420" s="28"/>
      <c r="F420" s="30"/>
      <c r="G420" s="31"/>
      <c r="N420" s="37"/>
    </row>
    <row r="421" spans="1:14" s="1" customFormat="1" x14ac:dyDescent="0.25">
      <c r="A421" s="5"/>
      <c r="B421" s="7" t="s">
        <v>9</v>
      </c>
      <c r="C421" s="7" t="s">
        <v>10</v>
      </c>
      <c r="D421" s="13" t="s">
        <v>11</v>
      </c>
      <c r="E421" s="7" t="s">
        <v>12</v>
      </c>
      <c r="F421" s="8" t="s">
        <v>13</v>
      </c>
      <c r="G421" s="8" t="s">
        <v>14</v>
      </c>
      <c r="I421" s="1" t="s">
        <v>25</v>
      </c>
      <c r="J421">
        <v>1799039828</v>
      </c>
      <c r="N421" s="38"/>
    </row>
    <row r="422" spans="1:14" ht="30" x14ac:dyDescent="0.25">
      <c r="B422" s="9" t="s">
        <v>26</v>
      </c>
      <c r="C422" s="9">
        <v>1</v>
      </c>
      <c r="D422" s="14" t="s">
        <v>27</v>
      </c>
      <c r="E422" s="9" t="s">
        <v>28</v>
      </c>
      <c r="F422" s="10">
        <v>6860</v>
      </c>
      <c r="G422" s="19">
        <f t="shared" ref="G422:G438" si="17">C422*F422</f>
        <v>6860</v>
      </c>
      <c r="N422" s="37"/>
    </row>
    <row r="423" spans="1:14" ht="30" x14ac:dyDescent="0.25">
      <c r="B423" s="9" t="s">
        <v>29</v>
      </c>
      <c r="C423" s="9">
        <v>1</v>
      </c>
      <c r="D423" s="14" t="s">
        <v>30</v>
      </c>
      <c r="E423" s="9" t="s">
        <v>28</v>
      </c>
      <c r="F423" s="10">
        <v>1880</v>
      </c>
      <c r="G423" s="21">
        <f t="shared" si="17"/>
        <v>1880</v>
      </c>
      <c r="H423" s="22" t="s">
        <v>100</v>
      </c>
      <c r="I423" s="24"/>
      <c r="N423" s="37"/>
    </row>
    <row r="424" spans="1:14" x14ac:dyDescent="0.25">
      <c r="B424" s="9" t="s">
        <v>31</v>
      </c>
      <c r="C424" s="9">
        <v>1</v>
      </c>
      <c r="D424" s="14" t="s">
        <v>32</v>
      </c>
      <c r="E424" s="9" t="s">
        <v>28</v>
      </c>
      <c r="F424" s="10">
        <v>940</v>
      </c>
      <c r="G424" s="21">
        <f t="shared" si="17"/>
        <v>940</v>
      </c>
      <c r="H424" s="22" t="s">
        <v>100</v>
      </c>
      <c r="I424" s="24"/>
      <c r="N424" s="37"/>
    </row>
    <row r="425" spans="1:14" x14ac:dyDescent="0.25">
      <c r="B425" s="9" t="s">
        <v>33</v>
      </c>
      <c r="C425" s="9">
        <v>1</v>
      </c>
      <c r="D425" s="14" t="s">
        <v>34</v>
      </c>
      <c r="E425" s="9" t="s">
        <v>28</v>
      </c>
      <c r="F425" s="10">
        <v>20</v>
      </c>
      <c r="G425" s="21">
        <f t="shared" si="17"/>
        <v>20</v>
      </c>
      <c r="H425" s="22" t="s">
        <v>100</v>
      </c>
      <c r="I425" s="24"/>
      <c r="N425" s="37"/>
    </row>
    <row r="426" spans="1:14" x14ac:dyDescent="0.25">
      <c r="B426" s="9" t="s">
        <v>35</v>
      </c>
      <c r="C426" s="9">
        <v>10</v>
      </c>
      <c r="D426" s="14" t="s">
        <v>36</v>
      </c>
      <c r="E426" s="9" t="s">
        <v>28</v>
      </c>
      <c r="F426" s="10">
        <v>467.65</v>
      </c>
      <c r="G426" s="21">
        <f t="shared" si="17"/>
        <v>4676.5</v>
      </c>
      <c r="H426" s="22" t="s">
        <v>100</v>
      </c>
      <c r="I426" s="24"/>
      <c r="N426" s="37"/>
    </row>
    <row r="427" spans="1:14" ht="45" x14ac:dyDescent="0.25">
      <c r="B427" s="9" t="s">
        <v>37</v>
      </c>
      <c r="C427" s="9">
        <v>10</v>
      </c>
      <c r="D427" s="14" t="s">
        <v>38</v>
      </c>
      <c r="E427" s="9" t="s">
        <v>39</v>
      </c>
      <c r="F427" s="10">
        <v>12.74</v>
      </c>
      <c r="G427" s="21">
        <f t="shared" si="17"/>
        <v>127.4</v>
      </c>
      <c r="H427" s="22" t="s">
        <v>100</v>
      </c>
      <c r="I427" s="24"/>
      <c r="N427" s="37"/>
    </row>
    <row r="428" spans="1:14" x14ac:dyDescent="0.25">
      <c r="B428" s="9" t="s">
        <v>40</v>
      </c>
      <c r="C428" s="9">
        <v>1</v>
      </c>
      <c r="D428" s="14" t="s">
        <v>41</v>
      </c>
      <c r="E428" s="9" t="s">
        <v>28</v>
      </c>
      <c r="F428" s="10">
        <v>185.65</v>
      </c>
      <c r="G428" s="21">
        <f t="shared" si="17"/>
        <v>185.65</v>
      </c>
      <c r="H428" s="22" t="s">
        <v>100</v>
      </c>
      <c r="I428" s="24"/>
      <c r="N428" s="37"/>
    </row>
    <row r="429" spans="1:14" ht="30" x14ac:dyDescent="0.25">
      <c r="B429" s="9" t="s">
        <v>42</v>
      </c>
      <c r="C429" s="9">
        <v>7</v>
      </c>
      <c r="D429" s="14" t="s">
        <v>43</v>
      </c>
      <c r="E429" s="9" t="s">
        <v>28</v>
      </c>
      <c r="F429" s="10">
        <v>5139.05</v>
      </c>
      <c r="G429" s="21">
        <f t="shared" si="17"/>
        <v>35973.35</v>
      </c>
      <c r="H429" s="22" t="s">
        <v>100</v>
      </c>
      <c r="I429" s="24"/>
      <c r="N429" s="37"/>
    </row>
    <row r="430" spans="1:14" ht="30" x14ac:dyDescent="0.25">
      <c r="B430" s="9" t="s">
        <v>44</v>
      </c>
      <c r="C430" s="9">
        <v>5</v>
      </c>
      <c r="D430" s="14" t="s">
        <v>43</v>
      </c>
      <c r="E430" s="9" t="s">
        <v>28</v>
      </c>
      <c r="F430" s="10">
        <v>2669.6</v>
      </c>
      <c r="G430" s="21">
        <f t="shared" si="17"/>
        <v>13348</v>
      </c>
      <c r="H430" s="22" t="s">
        <v>100</v>
      </c>
      <c r="I430" s="24"/>
      <c r="N430" s="37"/>
    </row>
    <row r="431" spans="1:14" ht="30" x14ac:dyDescent="0.25">
      <c r="B431" s="9" t="s">
        <v>45</v>
      </c>
      <c r="C431" s="9">
        <v>6</v>
      </c>
      <c r="D431" s="14" t="s">
        <v>46</v>
      </c>
      <c r="E431" s="9" t="s">
        <v>28</v>
      </c>
      <c r="F431" s="10">
        <v>47.6</v>
      </c>
      <c r="G431" s="21">
        <f t="shared" si="17"/>
        <v>285.60000000000002</v>
      </c>
      <c r="H431" s="22" t="s">
        <v>100</v>
      </c>
      <c r="I431" s="24"/>
      <c r="N431" s="37"/>
    </row>
    <row r="432" spans="1:14" ht="30" x14ac:dyDescent="0.25">
      <c r="B432" s="9" t="s">
        <v>47</v>
      </c>
      <c r="C432" s="9">
        <v>32</v>
      </c>
      <c r="D432" s="14" t="s">
        <v>48</v>
      </c>
      <c r="E432" s="9" t="s">
        <v>28</v>
      </c>
      <c r="F432" s="10">
        <v>10</v>
      </c>
      <c r="G432" s="21">
        <f t="shared" si="17"/>
        <v>320</v>
      </c>
      <c r="H432" s="22" t="s">
        <v>100</v>
      </c>
      <c r="I432" s="24"/>
      <c r="N432" s="37"/>
    </row>
    <row r="433" spans="1:17" x14ac:dyDescent="0.25">
      <c r="B433" s="9" t="s">
        <v>49</v>
      </c>
      <c r="C433" s="9">
        <v>28</v>
      </c>
      <c r="D433" s="14" t="s">
        <v>50</v>
      </c>
      <c r="E433" s="9" t="s">
        <v>28</v>
      </c>
      <c r="F433" s="10">
        <v>563.19000000000005</v>
      </c>
      <c r="G433" s="19">
        <f t="shared" si="17"/>
        <v>15769.320000000002</v>
      </c>
      <c r="N433" s="37"/>
    </row>
    <row r="434" spans="1:17" x14ac:dyDescent="0.25">
      <c r="B434" s="9" t="s">
        <v>51</v>
      </c>
      <c r="C434" s="9">
        <v>4</v>
      </c>
      <c r="D434" s="14" t="s">
        <v>50</v>
      </c>
      <c r="E434" s="9" t="s">
        <v>28</v>
      </c>
      <c r="F434" s="10">
        <v>603.1</v>
      </c>
      <c r="G434" s="19">
        <f t="shared" si="17"/>
        <v>2412.4</v>
      </c>
      <c r="N434" s="37"/>
    </row>
    <row r="435" spans="1:17" x14ac:dyDescent="0.25">
      <c r="B435" s="9" t="s">
        <v>52</v>
      </c>
      <c r="C435" s="9">
        <v>4</v>
      </c>
      <c r="D435" s="14" t="s">
        <v>53</v>
      </c>
      <c r="E435" s="9" t="s">
        <v>28</v>
      </c>
      <c r="F435" s="10">
        <v>328.53</v>
      </c>
      <c r="G435" s="19">
        <f t="shared" si="17"/>
        <v>1314.12</v>
      </c>
      <c r="N435" s="37"/>
    </row>
    <row r="436" spans="1:17" x14ac:dyDescent="0.25">
      <c r="B436" s="9" t="s">
        <v>15</v>
      </c>
      <c r="C436" s="9">
        <v>1.31</v>
      </c>
      <c r="D436" s="14" t="s">
        <v>70</v>
      </c>
      <c r="E436" s="9" t="s">
        <v>28</v>
      </c>
      <c r="F436" s="10">
        <v>15.27</v>
      </c>
      <c r="G436" s="10">
        <f t="shared" si="17"/>
        <v>20.003699999999998</v>
      </c>
      <c r="H436" t="s">
        <v>54</v>
      </c>
      <c r="N436" s="37"/>
    </row>
    <row r="437" spans="1:17" x14ac:dyDescent="0.25">
      <c r="B437" s="9" t="s">
        <v>15</v>
      </c>
      <c r="C437" s="9">
        <v>52.8</v>
      </c>
      <c r="D437" s="14" t="s">
        <v>71</v>
      </c>
      <c r="E437" s="9" t="s">
        <v>28</v>
      </c>
      <c r="F437" s="10">
        <v>20</v>
      </c>
      <c r="G437" s="10">
        <f t="shared" si="17"/>
        <v>1056</v>
      </c>
      <c r="H437" t="s">
        <v>94</v>
      </c>
      <c r="N437" s="37"/>
    </row>
    <row r="438" spans="1:17" x14ac:dyDescent="0.25">
      <c r="B438" s="9" t="s">
        <v>15</v>
      </c>
      <c r="C438" s="9">
        <v>8.68</v>
      </c>
      <c r="D438" s="14" t="s">
        <v>18</v>
      </c>
      <c r="E438" s="9" t="s">
        <v>28</v>
      </c>
      <c r="F438" s="10">
        <v>79.849999999999994</v>
      </c>
      <c r="G438" s="10">
        <f t="shared" si="17"/>
        <v>693.09799999999996</v>
      </c>
      <c r="H438" t="s">
        <v>61</v>
      </c>
      <c r="N438" s="37"/>
    </row>
    <row r="439" spans="1:17" x14ac:dyDescent="0.25">
      <c r="F439" s="18" t="s">
        <v>19</v>
      </c>
      <c r="G439" s="3">
        <f>SUM(G422:G438)</f>
        <v>85881.441699999981</v>
      </c>
      <c r="J439" s="37">
        <f>SUM(G422+G433+G434+G435)</f>
        <v>26355.84</v>
      </c>
      <c r="N439" s="37"/>
    </row>
    <row r="440" spans="1:17" x14ac:dyDescent="0.25">
      <c r="F440" s="18" t="s">
        <v>20</v>
      </c>
      <c r="G440" s="40">
        <f>0.0825*SUM(G422,G424:G431,G433:G435)</f>
        <v>6757.7680499999988</v>
      </c>
      <c r="H440" s="39" t="s">
        <v>103</v>
      </c>
      <c r="I440" s="39"/>
      <c r="J440" s="37">
        <f>0.0825*J439</f>
        <v>2174.3568</v>
      </c>
      <c r="K440" t="s">
        <v>95</v>
      </c>
      <c r="N440" s="37"/>
    </row>
    <row r="441" spans="1:17" x14ac:dyDescent="0.25">
      <c r="F441" s="18" t="s">
        <v>56</v>
      </c>
      <c r="J441" s="37">
        <f>SUM(J439:J440)</f>
        <v>28530.196800000002</v>
      </c>
      <c r="K441" t="s">
        <v>106</v>
      </c>
      <c r="N441" s="37"/>
    </row>
    <row r="442" spans="1:17" x14ac:dyDescent="0.25">
      <c r="F442" s="18" t="s">
        <v>21</v>
      </c>
      <c r="G442" s="40">
        <v>24592.81</v>
      </c>
      <c r="H442" s="39" t="s">
        <v>103</v>
      </c>
      <c r="I442" s="39"/>
      <c r="J442" s="37">
        <f>J446-J441</f>
        <v>254.80319999999847</v>
      </c>
      <c r="K442" t="s">
        <v>96</v>
      </c>
      <c r="N442" s="37"/>
    </row>
    <row r="443" spans="1:17" x14ac:dyDescent="0.25">
      <c r="F443" s="18" t="s">
        <v>22</v>
      </c>
      <c r="G443" s="24">
        <f>0.1*SUM(G439:G442)</f>
        <v>11723.201974999998</v>
      </c>
      <c r="H443" s="22" t="s">
        <v>100</v>
      </c>
      <c r="I443" s="24"/>
      <c r="J443" s="37">
        <f>SUM(J441:J442)</f>
        <v>28785</v>
      </c>
      <c r="N443" s="37"/>
    </row>
    <row r="444" spans="1:17" x14ac:dyDescent="0.25">
      <c r="F444" s="18" t="s">
        <v>57</v>
      </c>
      <c r="G444" s="24">
        <v>3310.4</v>
      </c>
      <c r="H444" s="22" t="s">
        <v>100</v>
      </c>
      <c r="I444" s="24"/>
      <c r="N444" s="37"/>
    </row>
    <row r="445" spans="1:17" x14ac:dyDescent="0.25">
      <c r="F445" s="18" t="s">
        <v>23</v>
      </c>
      <c r="G445" s="3">
        <f>SUM(G439:G444)</f>
        <v>132265.62172499998</v>
      </c>
      <c r="N445" s="37"/>
    </row>
    <row r="446" spans="1:17" x14ac:dyDescent="0.25">
      <c r="J446" s="37">
        <v>28785</v>
      </c>
      <c r="K446" t="s">
        <v>58</v>
      </c>
      <c r="N446" s="37">
        <v>28785</v>
      </c>
    </row>
    <row r="447" spans="1:17" x14ac:dyDescent="0.25">
      <c r="J447" s="43">
        <v>30553.85</v>
      </c>
      <c r="K447" s="61" t="s">
        <v>193</v>
      </c>
      <c r="L447" s="61"/>
      <c r="M447" s="61"/>
      <c r="N447" s="24">
        <v>29159.21</v>
      </c>
      <c r="O447" s="22" t="s">
        <v>193</v>
      </c>
      <c r="P447" s="22"/>
      <c r="Q447" s="22"/>
    </row>
    <row r="448" spans="1:17" x14ac:dyDescent="0.25">
      <c r="A448" s="2">
        <v>234855</v>
      </c>
      <c r="B448" s="27" t="s">
        <v>97</v>
      </c>
      <c r="C448" s="28"/>
      <c r="D448" s="29"/>
      <c r="E448" s="28"/>
      <c r="F448" s="30"/>
      <c r="G448" s="31"/>
      <c r="N448" s="37"/>
    </row>
    <row r="449" spans="1:14" s="1" customFormat="1" x14ac:dyDescent="0.25">
      <c r="A449" s="5"/>
      <c r="B449" s="7" t="s">
        <v>9</v>
      </c>
      <c r="C449" s="7" t="s">
        <v>10</v>
      </c>
      <c r="D449" s="13" t="s">
        <v>11</v>
      </c>
      <c r="E449" s="7" t="s">
        <v>12</v>
      </c>
      <c r="F449" s="8" t="s">
        <v>13</v>
      </c>
      <c r="G449" s="8" t="s">
        <v>14</v>
      </c>
      <c r="I449" s="1" t="s">
        <v>25</v>
      </c>
      <c r="J449">
        <v>1799039829</v>
      </c>
      <c r="N449" s="38"/>
    </row>
    <row r="450" spans="1:14" x14ac:dyDescent="0.25">
      <c r="B450" s="9" t="s">
        <v>35</v>
      </c>
      <c r="C450" s="9">
        <v>4</v>
      </c>
      <c r="D450" s="14" t="s">
        <v>36</v>
      </c>
      <c r="E450" s="9" t="s">
        <v>28</v>
      </c>
      <c r="F450" s="10">
        <v>467.65</v>
      </c>
      <c r="G450" s="19">
        <f t="shared" ref="G450:G460" si="18">C450*F450</f>
        <v>1870.6</v>
      </c>
      <c r="N450" s="37"/>
    </row>
    <row r="451" spans="1:14" ht="45" x14ac:dyDescent="0.25">
      <c r="B451" s="9" t="s">
        <v>37</v>
      </c>
      <c r="C451" s="9">
        <v>4</v>
      </c>
      <c r="D451" s="14" t="s">
        <v>38</v>
      </c>
      <c r="E451" s="9" t="s">
        <v>39</v>
      </c>
      <c r="F451" s="10">
        <v>12.74</v>
      </c>
      <c r="G451" s="19">
        <f t="shared" si="18"/>
        <v>50.96</v>
      </c>
      <c r="N451" s="37"/>
    </row>
    <row r="452" spans="1:14" ht="30" x14ac:dyDescent="0.25">
      <c r="B452" s="9" t="s">
        <v>42</v>
      </c>
      <c r="C452" s="9">
        <v>10</v>
      </c>
      <c r="D452" s="14" t="s">
        <v>43</v>
      </c>
      <c r="E452" s="9" t="s">
        <v>28</v>
      </c>
      <c r="F452" s="10">
        <v>5139.05</v>
      </c>
      <c r="G452" s="19">
        <f t="shared" si="18"/>
        <v>51390.5</v>
      </c>
      <c r="N452" s="37"/>
    </row>
    <row r="453" spans="1:14" ht="30" x14ac:dyDescent="0.25">
      <c r="B453" s="9" t="s">
        <v>45</v>
      </c>
      <c r="C453" s="9">
        <v>8</v>
      </c>
      <c r="D453" s="14" t="s">
        <v>46</v>
      </c>
      <c r="E453" s="9" t="s">
        <v>28</v>
      </c>
      <c r="F453" s="10">
        <v>47</v>
      </c>
      <c r="G453" s="19">
        <f t="shared" si="18"/>
        <v>376</v>
      </c>
      <c r="N453" s="37"/>
    </row>
    <row r="454" spans="1:14" ht="30" x14ac:dyDescent="0.25">
      <c r="B454" s="9" t="s">
        <v>47</v>
      </c>
      <c r="C454" s="9">
        <v>31</v>
      </c>
      <c r="D454" s="14" t="s">
        <v>48</v>
      </c>
      <c r="E454" s="9" t="s">
        <v>28</v>
      </c>
      <c r="F454" s="10">
        <v>10</v>
      </c>
      <c r="G454" s="19">
        <f t="shared" si="18"/>
        <v>310</v>
      </c>
      <c r="N454" s="37"/>
    </row>
    <row r="455" spans="1:14" x14ac:dyDescent="0.25">
      <c r="B455" s="9" t="s">
        <v>49</v>
      </c>
      <c r="C455" s="9">
        <v>20</v>
      </c>
      <c r="D455" s="14" t="s">
        <v>50</v>
      </c>
      <c r="E455" s="9" t="s">
        <v>28</v>
      </c>
      <c r="F455" s="10">
        <v>563.19000000000005</v>
      </c>
      <c r="G455" s="19">
        <f t="shared" si="18"/>
        <v>11263.800000000001</v>
      </c>
      <c r="N455" s="37"/>
    </row>
    <row r="456" spans="1:14" x14ac:dyDescent="0.25">
      <c r="B456" s="9" t="s">
        <v>51</v>
      </c>
      <c r="C456" s="9">
        <v>11</v>
      </c>
      <c r="D456" s="14" t="s">
        <v>50</v>
      </c>
      <c r="E456" s="9" t="s">
        <v>28</v>
      </c>
      <c r="F456" s="10">
        <v>603.1</v>
      </c>
      <c r="G456" s="19">
        <f t="shared" si="18"/>
        <v>6634.1</v>
      </c>
      <c r="N456" s="37"/>
    </row>
    <row r="457" spans="1:14" x14ac:dyDescent="0.25">
      <c r="B457" s="9" t="s">
        <v>52</v>
      </c>
      <c r="C457" s="9">
        <v>11</v>
      </c>
      <c r="D457" s="14" t="s">
        <v>53</v>
      </c>
      <c r="E457" s="9" t="s">
        <v>28</v>
      </c>
      <c r="F457" s="10">
        <v>328.53</v>
      </c>
      <c r="G457" s="19">
        <f t="shared" si="18"/>
        <v>3613.83</v>
      </c>
      <c r="N457" s="37"/>
    </row>
    <row r="458" spans="1:14" x14ac:dyDescent="0.25">
      <c r="B458" s="9" t="s">
        <v>15</v>
      </c>
      <c r="C458" s="9">
        <v>1.31</v>
      </c>
      <c r="D458" s="14" t="s">
        <v>70</v>
      </c>
      <c r="E458" s="9" t="s">
        <v>28</v>
      </c>
      <c r="F458" s="10">
        <v>15.27</v>
      </c>
      <c r="G458" s="19">
        <f t="shared" si="18"/>
        <v>20.003699999999998</v>
      </c>
      <c r="H458" t="s">
        <v>54</v>
      </c>
      <c r="N458" s="37"/>
    </row>
    <row r="459" spans="1:14" x14ac:dyDescent="0.25">
      <c r="B459" s="9" t="s">
        <v>15</v>
      </c>
      <c r="C459" s="9">
        <v>49.2</v>
      </c>
      <c r="D459" s="14" t="s">
        <v>71</v>
      </c>
      <c r="E459" s="9" t="s">
        <v>28</v>
      </c>
      <c r="F459" s="10">
        <v>20</v>
      </c>
      <c r="G459" s="19">
        <f t="shared" si="18"/>
        <v>984</v>
      </c>
      <c r="H459" t="s">
        <v>98</v>
      </c>
      <c r="N459" s="37"/>
    </row>
    <row r="460" spans="1:14" x14ac:dyDescent="0.25">
      <c r="B460" s="9" t="s">
        <v>15</v>
      </c>
      <c r="C460" s="9">
        <v>8.68</v>
      </c>
      <c r="D460" s="14" t="s">
        <v>18</v>
      </c>
      <c r="E460" s="17" t="s">
        <v>28</v>
      </c>
      <c r="F460" s="10">
        <v>79.849999999999994</v>
      </c>
      <c r="G460" s="19">
        <f t="shared" si="18"/>
        <v>693.09799999999996</v>
      </c>
      <c r="H460" t="s">
        <v>61</v>
      </c>
      <c r="N460" s="37"/>
    </row>
    <row r="461" spans="1:14" x14ac:dyDescent="0.25">
      <c r="F461" s="18" t="s">
        <v>19</v>
      </c>
      <c r="G461" s="19">
        <f>SUM(G450:G460)</f>
        <v>77206.891700000007</v>
      </c>
      <c r="J461" s="37">
        <f>G461</f>
        <v>77206.891700000007</v>
      </c>
      <c r="K461" t="s">
        <v>55</v>
      </c>
      <c r="N461" s="37"/>
    </row>
    <row r="462" spans="1:14" x14ac:dyDescent="0.25">
      <c r="F462" s="18" t="s">
        <v>20</v>
      </c>
      <c r="G462" s="19">
        <f>0.0825*SUM(G450:G453,G455:G457)</f>
        <v>6203.9826750000011</v>
      </c>
      <c r="J462" s="37">
        <f>G462</f>
        <v>6203.9826750000011</v>
      </c>
      <c r="K462" t="s">
        <v>20</v>
      </c>
      <c r="N462" s="37"/>
    </row>
    <row r="463" spans="1:14" x14ac:dyDescent="0.25">
      <c r="F463" s="18" t="s">
        <v>56</v>
      </c>
      <c r="G463" s="10"/>
      <c r="J463" s="37">
        <f>G466</f>
        <v>2966.68</v>
      </c>
      <c r="K463" t="s">
        <v>62</v>
      </c>
      <c r="N463" s="37"/>
    </row>
    <row r="464" spans="1:14" x14ac:dyDescent="0.25">
      <c r="F464" s="18" t="s">
        <v>21</v>
      </c>
      <c r="G464" s="23">
        <v>254090.46</v>
      </c>
      <c r="H464" s="39" t="s">
        <v>103</v>
      </c>
      <c r="I464" s="39"/>
      <c r="J464" s="37">
        <f>SUM(J461:J463)</f>
        <v>86377.554375000007</v>
      </c>
      <c r="K464" t="s">
        <v>55</v>
      </c>
      <c r="N464" s="37"/>
    </row>
    <row r="465" spans="1:14" x14ac:dyDescent="0.25">
      <c r="F465" s="18" t="s">
        <v>22</v>
      </c>
      <c r="G465" s="21">
        <f>0.1*SUM(G461:G464)</f>
        <v>33750.133437500001</v>
      </c>
      <c r="H465" s="22" t="s">
        <v>100</v>
      </c>
      <c r="I465" s="24"/>
      <c r="J465" s="37">
        <f>J468-J464</f>
        <v>42667.925624999989</v>
      </c>
      <c r="K465" t="s">
        <v>21</v>
      </c>
      <c r="N465" s="37"/>
    </row>
    <row r="466" spans="1:14" x14ac:dyDescent="0.25">
      <c r="F466" s="18" t="s">
        <v>57</v>
      </c>
      <c r="G466" s="19">
        <v>2966.68</v>
      </c>
      <c r="J466" s="37">
        <f>SUM(J464:J465)</f>
        <v>129045.48</v>
      </c>
      <c r="K466" t="s">
        <v>23</v>
      </c>
      <c r="N466" s="37"/>
    </row>
    <row r="467" spans="1:14" x14ac:dyDescent="0.25">
      <c r="F467" s="18" t="s">
        <v>23</v>
      </c>
      <c r="G467" s="10">
        <f>SUM(G461:G466)</f>
        <v>374218.14781249996</v>
      </c>
      <c r="N467" s="37"/>
    </row>
    <row r="468" spans="1:14" x14ac:dyDescent="0.25">
      <c r="J468" s="37">
        <v>129045.48</v>
      </c>
      <c r="K468" t="s">
        <v>58</v>
      </c>
      <c r="N468" s="37">
        <v>129045.48</v>
      </c>
    </row>
    <row r="469" spans="1:14" x14ac:dyDescent="0.25">
      <c r="J469" s="43">
        <v>129045.39</v>
      </c>
      <c r="K469" t="s">
        <v>192</v>
      </c>
      <c r="N469" s="37"/>
    </row>
    <row r="470" spans="1:14" x14ac:dyDescent="0.25">
      <c r="A470" s="2">
        <v>111826</v>
      </c>
      <c r="B470" s="27" t="s">
        <v>99</v>
      </c>
      <c r="C470" s="28"/>
      <c r="D470" s="29"/>
      <c r="E470" s="28"/>
      <c r="F470" s="30"/>
      <c r="G470" s="31"/>
      <c r="N470" s="37"/>
    </row>
    <row r="471" spans="1:14" s="1" customFormat="1" x14ac:dyDescent="0.25">
      <c r="A471" s="5"/>
      <c r="B471" s="7" t="s">
        <v>9</v>
      </c>
      <c r="C471" s="7" t="s">
        <v>10</v>
      </c>
      <c r="D471" s="13" t="s">
        <v>11</v>
      </c>
      <c r="E471" s="7" t="s">
        <v>12</v>
      </c>
      <c r="F471" s="8" t="s">
        <v>13</v>
      </c>
      <c r="G471" s="8" t="s">
        <v>14</v>
      </c>
      <c r="I471" s="1" t="s">
        <v>25</v>
      </c>
      <c r="J471">
        <v>1799039831</v>
      </c>
      <c r="N471" s="38"/>
    </row>
    <row r="472" spans="1:14" x14ac:dyDescent="0.25">
      <c r="B472" s="9" t="s">
        <v>35</v>
      </c>
      <c r="C472" s="9">
        <v>6</v>
      </c>
      <c r="D472" s="14" t="s">
        <v>36</v>
      </c>
      <c r="E472" s="9" t="s">
        <v>28</v>
      </c>
      <c r="F472" s="10">
        <v>467.65</v>
      </c>
      <c r="G472" s="19">
        <f t="shared" ref="G472:G482" si="19">C472*F472</f>
        <v>2805.8999999999996</v>
      </c>
      <c r="N472" s="37"/>
    </row>
    <row r="473" spans="1:14" ht="45" x14ac:dyDescent="0.25">
      <c r="B473" s="9" t="s">
        <v>37</v>
      </c>
      <c r="C473" s="9">
        <v>6</v>
      </c>
      <c r="D473" s="14" t="s">
        <v>38</v>
      </c>
      <c r="E473" s="9" t="s">
        <v>39</v>
      </c>
      <c r="F473" s="10">
        <v>12.74</v>
      </c>
      <c r="G473" s="19">
        <f t="shared" si="19"/>
        <v>76.44</v>
      </c>
      <c r="N473" s="37"/>
    </row>
    <row r="474" spans="1:14" ht="30" x14ac:dyDescent="0.25">
      <c r="B474" s="9" t="s">
        <v>42</v>
      </c>
      <c r="C474" s="9">
        <v>9</v>
      </c>
      <c r="D474" s="14" t="s">
        <v>43</v>
      </c>
      <c r="E474" s="9" t="s">
        <v>28</v>
      </c>
      <c r="F474" s="10">
        <v>5139.05</v>
      </c>
      <c r="G474" s="19">
        <f t="shared" si="19"/>
        <v>46251.450000000004</v>
      </c>
      <c r="N474" s="37"/>
    </row>
    <row r="475" spans="1:14" ht="30" x14ac:dyDescent="0.25">
      <c r="B475" s="9" t="s">
        <v>45</v>
      </c>
      <c r="C475" s="9">
        <v>6</v>
      </c>
      <c r="D475" s="14" t="s">
        <v>46</v>
      </c>
      <c r="E475" s="9" t="s">
        <v>28</v>
      </c>
      <c r="F475" s="10">
        <v>47</v>
      </c>
      <c r="G475" s="19">
        <f t="shared" si="19"/>
        <v>282</v>
      </c>
      <c r="N475" s="37"/>
    </row>
    <row r="476" spans="1:14" ht="30" x14ac:dyDescent="0.25">
      <c r="B476" s="9" t="s">
        <v>47</v>
      </c>
      <c r="C476" s="9">
        <v>15</v>
      </c>
      <c r="D476" s="14" t="s">
        <v>48</v>
      </c>
      <c r="E476" s="9" t="s">
        <v>28</v>
      </c>
      <c r="F476" s="10">
        <v>10</v>
      </c>
      <c r="G476" s="19">
        <f t="shared" si="19"/>
        <v>150</v>
      </c>
      <c r="N476" s="37"/>
    </row>
    <row r="477" spans="1:14" x14ac:dyDescent="0.25">
      <c r="B477" s="9" t="s">
        <v>49</v>
      </c>
      <c r="C477" s="9">
        <v>8</v>
      </c>
      <c r="D477" s="14" t="s">
        <v>50</v>
      </c>
      <c r="E477" s="9" t="s">
        <v>28</v>
      </c>
      <c r="F477" s="10">
        <v>563.19000000000005</v>
      </c>
      <c r="G477" s="19">
        <f t="shared" si="19"/>
        <v>4505.5200000000004</v>
      </c>
      <c r="N477" s="37"/>
    </row>
    <row r="478" spans="1:14" x14ac:dyDescent="0.25">
      <c r="B478" s="9" t="s">
        <v>51</v>
      </c>
      <c r="C478" s="9">
        <v>7</v>
      </c>
      <c r="D478" s="14" t="s">
        <v>50</v>
      </c>
      <c r="E478" s="9" t="s">
        <v>28</v>
      </c>
      <c r="F478" s="10">
        <v>603.1</v>
      </c>
      <c r="G478" s="19">
        <f t="shared" si="19"/>
        <v>4221.7</v>
      </c>
      <c r="N478" s="37"/>
    </row>
    <row r="479" spans="1:14" x14ac:dyDescent="0.25">
      <c r="B479" s="9" t="s">
        <v>52</v>
      </c>
      <c r="C479" s="9">
        <v>7</v>
      </c>
      <c r="D479" s="14" t="s">
        <v>53</v>
      </c>
      <c r="E479" s="9" t="s">
        <v>28</v>
      </c>
      <c r="F479" s="10">
        <v>328.53</v>
      </c>
      <c r="G479" s="19">
        <f t="shared" si="19"/>
        <v>2299.71</v>
      </c>
      <c r="N479" s="37"/>
    </row>
    <row r="480" spans="1:14" x14ac:dyDescent="0.25">
      <c r="B480" s="9" t="s">
        <v>15</v>
      </c>
      <c r="C480" s="9">
        <v>1.31</v>
      </c>
      <c r="D480" s="14" t="s">
        <v>70</v>
      </c>
      <c r="E480" s="9" t="s">
        <v>28</v>
      </c>
      <c r="F480" s="10">
        <v>15.27</v>
      </c>
      <c r="G480" s="19">
        <f t="shared" si="19"/>
        <v>20.003699999999998</v>
      </c>
      <c r="H480" t="s">
        <v>54</v>
      </c>
      <c r="N480" s="37"/>
    </row>
    <row r="481" spans="2:14" x14ac:dyDescent="0.25">
      <c r="B481" s="9" t="s">
        <v>15</v>
      </c>
      <c r="C481" s="9">
        <v>28.8</v>
      </c>
      <c r="D481" s="14" t="s">
        <v>71</v>
      </c>
      <c r="E481" s="9" t="s">
        <v>28</v>
      </c>
      <c r="F481" s="10">
        <v>20</v>
      </c>
      <c r="G481" s="19">
        <f t="shared" si="19"/>
        <v>576</v>
      </c>
      <c r="H481" t="s">
        <v>73</v>
      </c>
      <c r="N481" s="37"/>
    </row>
    <row r="482" spans="2:14" x14ac:dyDescent="0.25">
      <c r="B482" s="9" t="s">
        <v>15</v>
      </c>
      <c r="C482" s="9">
        <v>8.68</v>
      </c>
      <c r="D482" s="14" t="s">
        <v>18</v>
      </c>
      <c r="E482" s="9" t="s">
        <v>28</v>
      </c>
      <c r="F482" s="10">
        <v>79.849999999999994</v>
      </c>
      <c r="G482" s="19">
        <f t="shared" si="19"/>
        <v>693.09799999999996</v>
      </c>
      <c r="H482" t="s">
        <v>61</v>
      </c>
      <c r="N482" s="37"/>
    </row>
    <row r="483" spans="2:14" x14ac:dyDescent="0.25">
      <c r="F483" s="18" t="s">
        <v>19</v>
      </c>
      <c r="G483" s="19">
        <f>SUM(G472:G482)</f>
        <v>61881.821699999993</v>
      </c>
      <c r="J483" s="37">
        <f>G483</f>
        <v>61881.821699999993</v>
      </c>
      <c r="K483" t="s">
        <v>55</v>
      </c>
      <c r="N483" s="37"/>
    </row>
    <row r="484" spans="2:14" x14ac:dyDescent="0.25">
      <c r="F484" s="18" t="s">
        <v>20</v>
      </c>
      <c r="G484" s="19">
        <f>0.0825*SUM(G472:G475,G477:G479)</f>
        <v>4986.5243999999993</v>
      </c>
      <c r="J484" s="37">
        <f>G484</f>
        <v>4986.5243999999993</v>
      </c>
      <c r="K484" t="s">
        <v>20</v>
      </c>
      <c r="N484" s="37"/>
    </row>
    <row r="485" spans="2:14" x14ac:dyDescent="0.25">
      <c r="F485" s="18" t="s">
        <v>56</v>
      </c>
      <c r="G485" s="10"/>
      <c r="J485" s="37">
        <f>G488</f>
        <v>1736.59</v>
      </c>
      <c r="K485" t="s">
        <v>62</v>
      </c>
      <c r="N485" s="37"/>
    </row>
    <row r="486" spans="2:14" x14ac:dyDescent="0.25">
      <c r="F486" s="18" t="s">
        <v>21</v>
      </c>
      <c r="G486" s="23">
        <v>168018.3</v>
      </c>
      <c r="H486" s="39" t="s">
        <v>103</v>
      </c>
      <c r="I486" s="39"/>
      <c r="J486" s="37">
        <f>SUM(J483:J485)</f>
        <v>68604.936099999992</v>
      </c>
      <c r="K486" t="s">
        <v>55</v>
      </c>
      <c r="N486" s="37"/>
    </row>
    <row r="487" spans="2:14" x14ac:dyDescent="0.25">
      <c r="F487" s="18" t="s">
        <v>22</v>
      </c>
      <c r="G487" s="21">
        <f>0.1*SUM(G483:G486)</f>
        <v>23488.66461</v>
      </c>
      <c r="H487" s="22" t="s">
        <v>100</v>
      </c>
      <c r="I487" s="24"/>
      <c r="J487" s="37">
        <f>J490-J486</f>
        <v>31504.043900000004</v>
      </c>
      <c r="K487" t="s">
        <v>21</v>
      </c>
      <c r="N487" s="37"/>
    </row>
    <row r="488" spans="2:14" x14ac:dyDescent="0.25">
      <c r="F488" s="18" t="s">
        <v>57</v>
      </c>
      <c r="G488" s="19">
        <v>1736.59</v>
      </c>
      <c r="J488" s="37">
        <f>SUM(J486:J487)</f>
        <v>100108.98</v>
      </c>
      <c r="K488" t="s">
        <v>23</v>
      </c>
      <c r="N488" s="37"/>
    </row>
    <row r="489" spans="2:14" x14ac:dyDescent="0.25">
      <c r="F489" s="18" t="s">
        <v>23</v>
      </c>
      <c r="G489" s="10">
        <f>SUM(G483:G488)</f>
        <v>260111.90070999999</v>
      </c>
      <c r="N489" s="37"/>
    </row>
    <row r="490" spans="2:14" x14ac:dyDescent="0.25">
      <c r="J490" s="37">
        <v>100108.98</v>
      </c>
      <c r="K490" t="s">
        <v>58</v>
      </c>
      <c r="N490" s="37">
        <v>100108.98</v>
      </c>
    </row>
    <row r="491" spans="2:14" x14ac:dyDescent="0.25">
      <c r="J491" s="43">
        <v>98987.83</v>
      </c>
      <c r="K491" t="s">
        <v>193</v>
      </c>
      <c r="N491" s="37"/>
    </row>
    <row r="492" spans="2:14" x14ac:dyDescent="0.25">
      <c r="N492" s="37"/>
    </row>
    <row r="493" spans="2:14" x14ac:dyDescent="0.25">
      <c r="N493" s="37"/>
    </row>
    <row r="494" spans="2:14" x14ac:dyDescent="0.25">
      <c r="N494" s="37"/>
    </row>
    <row r="495" spans="2:14" x14ac:dyDescent="0.25">
      <c r="N495" s="37"/>
    </row>
    <row r="496" spans="2:14" x14ac:dyDescent="0.25">
      <c r="N496" s="37"/>
    </row>
    <row r="497" spans="14:14" x14ac:dyDescent="0.25">
      <c r="N497" s="37"/>
    </row>
    <row r="498" spans="14:14" x14ac:dyDescent="0.25">
      <c r="N498" s="37"/>
    </row>
    <row r="499" spans="14:14" x14ac:dyDescent="0.25">
      <c r="N499" s="37"/>
    </row>
    <row r="500" spans="14:14" x14ac:dyDescent="0.25">
      <c r="N500" s="37"/>
    </row>
    <row r="501" spans="14:14" x14ac:dyDescent="0.25">
      <c r="N501" s="37"/>
    </row>
    <row r="502" spans="14:14" x14ac:dyDescent="0.25">
      <c r="N502" s="37"/>
    </row>
    <row r="503" spans="14:14" x14ac:dyDescent="0.25">
      <c r="N503" s="37"/>
    </row>
    <row r="504" spans="14:14" x14ac:dyDescent="0.25">
      <c r="N504" s="37"/>
    </row>
    <row r="505" spans="14:14" x14ac:dyDescent="0.25">
      <c r="N505" s="37"/>
    </row>
    <row r="506" spans="14:14" x14ac:dyDescent="0.25">
      <c r="N506" s="37"/>
    </row>
    <row r="507" spans="14:14" x14ac:dyDescent="0.25">
      <c r="N507" s="37"/>
    </row>
    <row r="508" spans="14:14" x14ac:dyDescent="0.25">
      <c r="N508" s="37"/>
    </row>
    <row r="509" spans="14:14" x14ac:dyDescent="0.25">
      <c r="N509" s="37"/>
    </row>
    <row r="510" spans="14:14" x14ac:dyDescent="0.25">
      <c r="N510" s="37"/>
    </row>
    <row r="511" spans="14:14" x14ac:dyDescent="0.25">
      <c r="N511" s="37"/>
    </row>
    <row r="512" spans="14:14" x14ac:dyDescent="0.25">
      <c r="N512" s="37"/>
    </row>
    <row r="513" spans="14:14" x14ac:dyDescent="0.25">
      <c r="N513" s="37"/>
    </row>
    <row r="514" spans="14:14" x14ac:dyDescent="0.25">
      <c r="N514" s="37"/>
    </row>
    <row r="515" spans="14:14" x14ac:dyDescent="0.25">
      <c r="N515" s="37"/>
    </row>
    <row r="516" spans="14:14" x14ac:dyDescent="0.25">
      <c r="N516" s="37"/>
    </row>
    <row r="517" spans="14:14" x14ac:dyDescent="0.25">
      <c r="N517" s="37"/>
    </row>
    <row r="518" spans="14:14" x14ac:dyDescent="0.25">
      <c r="N518" s="37"/>
    </row>
    <row r="519" spans="14:14" x14ac:dyDescent="0.25">
      <c r="N519" s="37"/>
    </row>
    <row r="520" spans="14:14" x14ac:dyDescent="0.25">
      <c r="N520" s="37"/>
    </row>
    <row r="521" spans="14:14" x14ac:dyDescent="0.25">
      <c r="N521" s="37"/>
    </row>
    <row r="522" spans="14:14" x14ac:dyDescent="0.25">
      <c r="N522" s="37"/>
    </row>
    <row r="523" spans="14:14" x14ac:dyDescent="0.25">
      <c r="N523" s="37"/>
    </row>
    <row r="524" spans="14:14" x14ac:dyDescent="0.25">
      <c r="N524" s="37"/>
    </row>
    <row r="525" spans="14:14" x14ac:dyDescent="0.25">
      <c r="N525" s="37"/>
    </row>
    <row r="526" spans="14:14" x14ac:dyDescent="0.25">
      <c r="N526" s="37"/>
    </row>
    <row r="527" spans="14:14" x14ac:dyDescent="0.25">
      <c r="N527" s="37"/>
    </row>
    <row r="528" spans="14:14" x14ac:dyDescent="0.25">
      <c r="N528" s="37"/>
    </row>
    <row r="529" spans="14:14" x14ac:dyDescent="0.25">
      <c r="N529" s="37"/>
    </row>
    <row r="530" spans="14:14" x14ac:dyDescent="0.25">
      <c r="N530" s="37"/>
    </row>
    <row r="531" spans="14:14" x14ac:dyDescent="0.25">
      <c r="N531" s="37"/>
    </row>
    <row r="532" spans="14:14" x14ac:dyDescent="0.25">
      <c r="N532" s="37"/>
    </row>
    <row r="533" spans="14:14" x14ac:dyDescent="0.25">
      <c r="N533" s="37"/>
    </row>
    <row r="534" spans="14:14" x14ac:dyDescent="0.25">
      <c r="N534" s="37"/>
    </row>
    <row r="535" spans="14:14" x14ac:dyDescent="0.25">
      <c r="N535" s="37"/>
    </row>
    <row r="536" spans="14:14" x14ac:dyDescent="0.25">
      <c r="N536" s="37"/>
    </row>
    <row r="537" spans="14:14" x14ac:dyDescent="0.25">
      <c r="N537" s="37"/>
    </row>
    <row r="538" spans="14:14" x14ac:dyDescent="0.25">
      <c r="N538" s="37"/>
    </row>
    <row r="539" spans="14:14" x14ac:dyDescent="0.25">
      <c r="N539" s="37"/>
    </row>
    <row r="540" spans="14:14" x14ac:dyDescent="0.25">
      <c r="N540" s="37"/>
    </row>
    <row r="541" spans="14:14" x14ac:dyDescent="0.25">
      <c r="N541" s="37"/>
    </row>
    <row r="542" spans="14:14" x14ac:dyDescent="0.25">
      <c r="N542" s="37"/>
    </row>
    <row r="543" spans="14:14" x14ac:dyDescent="0.25">
      <c r="N543" s="37"/>
    </row>
    <row r="544" spans="14:14" x14ac:dyDescent="0.25">
      <c r="N544" s="37"/>
    </row>
    <row r="545" spans="14:14" x14ac:dyDescent="0.25">
      <c r="N545" s="37"/>
    </row>
    <row r="546" spans="14:14" x14ac:dyDescent="0.25">
      <c r="N546" s="37"/>
    </row>
    <row r="547" spans="14:14" x14ac:dyDescent="0.25">
      <c r="N547" s="37"/>
    </row>
    <row r="548" spans="14:14" x14ac:dyDescent="0.25">
      <c r="N548" s="37"/>
    </row>
    <row r="549" spans="14:14" x14ac:dyDescent="0.25">
      <c r="N549" s="37"/>
    </row>
    <row r="550" spans="14:14" x14ac:dyDescent="0.25">
      <c r="N550" s="37"/>
    </row>
    <row r="551" spans="14:14" x14ac:dyDescent="0.25">
      <c r="N551" s="37"/>
    </row>
    <row r="552" spans="14:14" x14ac:dyDescent="0.25">
      <c r="N552" s="37"/>
    </row>
    <row r="553" spans="14:14" x14ac:dyDescent="0.25">
      <c r="N553" s="37"/>
    </row>
    <row r="554" spans="14:14" x14ac:dyDescent="0.25">
      <c r="N554" s="37"/>
    </row>
    <row r="555" spans="14:14" x14ac:dyDescent="0.25">
      <c r="N555" s="37"/>
    </row>
    <row r="556" spans="14:14" x14ac:dyDescent="0.25">
      <c r="N556" s="37"/>
    </row>
    <row r="557" spans="14:14" x14ac:dyDescent="0.25">
      <c r="N557" s="37"/>
    </row>
    <row r="558" spans="14:14" x14ac:dyDescent="0.25">
      <c r="N558" s="37"/>
    </row>
    <row r="559" spans="14:14" x14ac:dyDescent="0.25">
      <c r="N559" s="37"/>
    </row>
    <row r="560" spans="14:14" x14ac:dyDescent="0.25">
      <c r="N560" s="37"/>
    </row>
    <row r="561" spans="14:14" x14ac:dyDescent="0.25">
      <c r="N561" s="37"/>
    </row>
    <row r="562" spans="14:14" x14ac:dyDescent="0.25">
      <c r="N562" s="37"/>
    </row>
    <row r="563" spans="14:14" x14ac:dyDescent="0.25">
      <c r="N563" s="37"/>
    </row>
    <row r="564" spans="14:14" x14ac:dyDescent="0.25">
      <c r="N564" s="37"/>
    </row>
    <row r="565" spans="14:14" x14ac:dyDescent="0.25">
      <c r="N565" s="37"/>
    </row>
    <row r="566" spans="14:14" x14ac:dyDescent="0.25">
      <c r="N566" s="37"/>
    </row>
    <row r="567" spans="14:14" x14ac:dyDescent="0.25">
      <c r="N567" s="37"/>
    </row>
    <row r="568" spans="14:14" x14ac:dyDescent="0.25">
      <c r="N568" s="37"/>
    </row>
    <row r="569" spans="14:14" x14ac:dyDescent="0.25">
      <c r="N569" s="37"/>
    </row>
    <row r="570" spans="14:14" x14ac:dyDescent="0.25">
      <c r="N570" s="37"/>
    </row>
    <row r="571" spans="14:14" x14ac:dyDescent="0.25">
      <c r="N571" s="37"/>
    </row>
    <row r="572" spans="14:14" x14ac:dyDescent="0.25">
      <c r="N572" s="37"/>
    </row>
    <row r="573" spans="14:14" x14ac:dyDescent="0.25">
      <c r="N573" s="37"/>
    </row>
    <row r="574" spans="14:14" x14ac:dyDescent="0.25">
      <c r="N574" s="37"/>
    </row>
    <row r="575" spans="14:14" x14ac:dyDescent="0.25">
      <c r="N575" s="37"/>
    </row>
    <row r="576" spans="14:14" x14ac:dyDescent="0.25">
      <c r="N576" s="37"/>
    </row>
    <row r="577" spans="14:14" x14ac:dyDescent="0.25">
      <c r="N577" s="37"/>
    </row>
    <row r="578" spans="14:14" x14ac:dyDescent="0.25">
      <c r="N578" s="37"/>
    </row>
    <row r="579" spans="14:14" x14ac:dyDescent="0.25">
      <c r="N579" s="37"/>
    </row>
    <row r="580" spans="14:14" x14ac:dyDescent="0.25">
      <c r="N580" s="37"/>
    </row>
    <row r="581" spans="14:14" x14ac:dyDescent="0.25">
      <c r="N581" s="37"/>
    </row>
    <row r="582" spans="14:14" x14ac:dyDescent="0.25">
      <c r="N582" s="37"/>
    </row>
    <row r="583" spans="14:14" x14ac:dyDescent="0.25">
      <c r="N583" s="37"/>
    </row>
    <row r="584" spans="14:14" x14ac:dyDescent="0.25">
      <c r="N584" s="37"/>
    </row>
    <row r="585" spans="14:14" x14ac:dyDescent="0.25">
      <c r="N585" s="37"/>
    </row>
    <row r="586" spans="14:14" x14ac:dyDescent="0.25">
      <c r="N586" s="37"/>
    </row>
    <row r="587" spans="14:14" x14ac:dyDescent="0.25">
      <c r="N587" s="37"/>
    </row>
    <row r="588" spans="14:14" x14ac:dyDescent="0.25">
      <c r="N588" s="37"/>
    </row>
    <row r="589" spans="14:14" x14ac:dyDescent="0.25">
      <c r="N589" s="37"/>
    </row>
    <row r="590" spans="14:14" x14ac:dyDescent="0.25">
      <c r="N590" s="37"/>
    </row>
    <row r="591" spans="14:14" x14ac:dyDescent="0.25">
      <c r="N591" s="37"/>
    </row>
    <row r="592" spans="14:14" x14ac:dyDescent="0.25">
      <c r="N592" s="37"/>
    </row>
    <row r="593" spans="14:14" x14ac:dyDescent="0.25">
      <c r="N593" s="37"/>
    </row>
    <row r="594" spans="14:14" x14ac:dyDescent="0.25">
      <c r="N594" s="37"/>
    </row>
    <row r="595" spans="14:14" x14ac:dyDescent="0.25">
      <c r="N595" s="37"/>
    </row>
    <row r="596" spans="14:14" x14ac:dyDescent="0.25">
      <c r="N596" s="37"/>
    </row>
    <row r="597" spans="14:14" x14ac:dyDescent="0.25">
      <c r="N597" s="37"/>
    </row>
    <row r="598" spans="14:14" x14ac:dyDescent="0.25">
      <c r="N598" s="37"/>
    </row>
    <row r="599" spans="14:14" x14ac:dyDescent="0.25">
      <c r="N599" s="37"/>
    </row>
    <row r="600" spans="14:14" x14ac:dyDescent="0.25">
      <c r="N600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8"/>
  <sheetViews>
    <sheetView workbookViewId="0">
      <selection activeCell="O17" sqref="O17"/>
    </sheetView>
  </sheetViews>
  <sheetFormatPr defaultRowHeight="15" x14ac:dyDescent="0.25"/>
  <cols>
    <col min="1" max="1" width="40.28515625" style="48" customWidth="1"/>
    <col min="2" max="2" width="9.140625" style="48"/>
    <col min="3" max="3" width="7.28515625" style="48" customWidth="1"/>
    <col min="4" max="4" width="11.85546875" style="48" customWidth="1"/>
    <col min="5" max="5" width="13.28515625" style="57" customWidth="1"/>
    <col min="6" max="6" width="11.85546875" style="48" customWidth="1"/>
    <col min="9" max="9" width="11.28515625" customWidth="1"/>
    <col min="10" max="10" width="11.85546875" bestFit="1" customWidth="1"/>
    <col min="11" max="11" width="12.28515625" customWidth="1"/>
    <col min="12" max="12" width="11.85546875" bestFit="1" customWidth="1"/>
  </cols>
  <sheetData>
    <row r="1" spans="1:12" x14ac:dyDescent="0.25">
      <c r="A1" s="47" t="s">
        <v>0</v>
      </c>
      <c r="C1" s="49" t="s">
        <v>110</v>
      </c>
    </row>
    <row r="2" spans="1:12" x14ac:dyDescent="0.25">
      <c r="A2" s="47"/>
      <c r="B2" s="50"/>
      <c r="C2" s="50"/>
      <c r="D2" s="50"/>
      <c r="E2" s="58"/>
      <c r="F2" s="50"/>
    </row>
    <row r="4" spans="1:12" ht="33" customHeight="1" x14ac:dyDescent="0.25">
      <c r="A4" s="51" t="s">
        <v>111</v>
      </c>
      <c r="B4" s="52" t="s">
        <v>112</v>
      </c>
      <c r="C4" s="52" t="s">
        <v>113</v>
      </c>
      <c r="D4" s="51" t="s">
        <v>114</v>
      </c>
      <c r="E4" s="59" t="s">
        <v>115</v>
      </c>
      <c r="F4" s="52" t="s">
        <v>116</v>
      </c>
      <c r="I4" s="73" t="s">
        <v>195</v>
      </c>
      <c r="J4" s="12" t="s">
        <v>114</v>
      </c>
      <c r="K4" s="12" t="s">
        <v>115</v>
      </c>
      <c r="L4" s="12" t="s">
        <v>116</v>
      </c>
    </row>
    <row r="5" spans="1:12" x14ac:dyDescent="0.25">
      <c r="A5" s="51"/>
      <c r="B5" s="52"/>
      <c r="C5" s="53" t="s">
        <v>117</v>
      </c>
      <c r="D5" s="54">
        <v>57900</v>
      </c>
      <c r="E5" s="56">
        <v>57269.2</v>
      </c>
      <c r="F5" s="54">
        <v>630.79999999999995</v>
      </c>
      <c r="I5" s="69" t="s">
        <v>117</v>
      </c>
      <c r="J5" s="67">
        <v>57900</v>
      </c>
      <c r="K5" s="67">
        <v>57269.2</v>
      </c>
      <c r="L5" s="67">
        <v>630.79999999999995</v>
      </c>
    </row>
    <row r="6" spans="1:12" x14ac:dyDescent="0.25">
      <c r="A6" s="55" t="s">
        <v>118</v>
      </c>
      <c r="B6" s="55">
        <v>111856</v>
      </c>
      <c r="C6" s="53" t="s">
        <v>119</v>
      </c>
      <c r="D6" s="54">
        <v>58933.5</v>
      </c>
      <c r="E6" s="56">
        <v>57269.2</v>
      </c>
      <c r="F6" s="54">
        <v>1664.3</v>
      </c>
      <c r="I6" s="69" t="s">
        <v>119</v>
      </c>
      <c r="J6" s="67">
        <v>58933.5</v>
      </c>
      <c r="K6" s="67">
        <v>57269.2</v>
      </c>
      <c r="L6" s="67">
        <v>1664.3</v>
      </c>
    </row>
    <row r="7" spans="1:12" x14ac:dyDescent="0.25">
      <c r="A7" s="55"/>
      <c r="B7" s="55"/>
      <c r="C7" s="53" t="s">
        <v>117</v>
      </c>
      <c r="D7" s="54">
        <v>68100</v>
      </c>
      <c r="E7" s="56">
        <v>66423.38</v>
      </c>
      <c r="F7" s="54">
        <v>1676.62</v>
      </c>
      <c r="I7" s="70" t="s">
        <v>117</v>
      </c>
      <c r="J7" s="68">
        <v>68100</v>
      </c>
      <c r="K7" s="68">
        <v>66423.38</v>
      </c>
      <c r="L7" s="68">
        <v>1676.62</v>
      </c>
    </row>
    <row r="8" spans="1:12" x14ac:dyDescent="0.25">
      <c r="A8" s="55" t="s">
        <v>120</v>
      </c>
      <c r="B8" s="55">
        <v>111852</v>
      </c>
      <c r="C8" s="53" t="s">
        <v>119</v>
      </c>
      <c r="D8" s="54">
        <v>66357</v>
      </c>
      <c r="E8" s="56">
        <v>66423.38</v>
      </c>
      <c r="F8" s="54">
        <v>-66.38</v>
      </c>
      <c r="I8" s="70" t="s">
        <v>119</v>
      </c>
      <c r="J8" s="68">
        <v>66357</v>
      </c>
      <c r="K8" s="68">
        <v>66423.38</v>
      </c>
      <c r="L8" s="68">
        <v>-66.38</v>
      </c>
    </row>
    <row r="9" spans="1:12" x14ac:dyDescent="0.25">
      <c r="A9" s="55"/>
      <c r="B9" s="55"/>
      <c r="C9" s="53" t="s">
        <v>117</v>
      </c>
      <c r="D9" s="54">
        <v>106800</v>
      </c>
      <c r="E9" s="56">
        <v>83.85</v>
      </c>
      <c r="F9" s="54">
        <v>106716.15</v>
      </c>
      <c r="I9" s="69" t="s">
        <v>117</v>
      </c>
      <c r="J9" s="67">
        <v>106800</v>
      </c>
      <c r="K9" s="67">
        <v>83.85</v>
      </c>
      <c r="L9" s="67">
        <v>106716.15</v>
      </c>
    </row>
    <row r="10" spans="1:12" x14ac:dyDescent="0.25">
      <c r="A10" s="62" t="s">
        <v>121</v>
      </c>
      <c r="B10" s="62">
        <v>111849</v>
      </c>
      <c r="C10" s="63" t="s">
        <v>119</v>
      </c>
      <c r="D10" s="64">
        <v>112564.5</v>
      </c>
      <c r="E10" s="64">
        <v>83.85</v>
      </c>
      <c r="F10" s="64">
        <v>112480.65</v>
      </c>
      <c r="I10" s="71" t="s">
        <v>119</v>
      </c>
      <c r="J10" s="72">
        <v>112564.5</v>
      </c>
      <c r="K10" s="72">
        <v>83.85</v>
      </c>
      <c r="L10" s="72">
        <v>112480.65</v>
      </c>
    </row>
    <row r="11" spans="1:12" x14ac:dyDescent="0.25">
      <c r="A11" s="55"/>
      <c r="B11" s="55"/>
      <c r="C11" s="53" t="s">
        <v>117</v>
      </c>
      <c r="D11" s="54">
        <v>85950</v>
      </c>
      <c r="E11" s="56">
        <v>20.76</v>
      </c>
      <c r="F11" s="54">
        <v>85929.24</v>
      </c>
      <c r="I11" s="69" t="s">
        <v>117</v>
      </c>
      <c r="J11" s="67">
        <v>85950</v>
      </c>
      <c r="K11" s="67">
        <v>20.76</v>
      </c>
      <c r="L11" s="67">
        <v>85929.24</v>
      </c>
    </row>
    <row r="12" spans="1:12" x14ac:dyDescent="0.25">
      <c r="A12" s="55" t="s">
        <v>122</v>
      </c>
      <c r="B12" s="55">
        <v>111875</v>
      </c>
      <c r="C12" s="53" t="s">
        <v>119</v>
      </c>
      <c r="D12" s="54">
        <v>88173</v>
      </c>
      <c r="E12" s="56">
        <v>20.76</v>
      </c>
      <c r="F12" s="54">
        <v>88152.24</v>
      </c>
      <c r="I12" s="69" t="s">
        <v>119</v>
      </c>
      <c r="J12" s="67">
        <v>88173</v>
      </c>
      <c r="K12" s="67">
        <v>20.76</v>
      </c>
      <c r="L12" s="67">
        <v>88152.24</v>
      </c>
    </row>
    <row r="13" spans="1:12" x14ac:dyDescent="0.25">
      <c r="A13" s="55"/>
      <c r="B13" s="55"/>
      <c r="C13" s="53" t="s">
        <v>117</v>
      </c>
      <c r="D13" s="54">
        <v>43650</v>
      </c>
      <c r="E13" s="56">
        <v>43137.61</v>
      </c>
      <c r="F13" s="54">
        <v>512.39</v>
      </c>
      <c r="I13" s="69" t="s">
        <v>117</v>
      </c>
      <c r="J13" s="67">
        <v>43650</v>
      </c>
      <c r="K13" s="67">
        <v>43137.61</v>
      </c>
      <c r="L13" s="67">
        <v>512.39</v>
      </c>
    </row>
    <row r="14" spans="1:12" x14ac:dyDescent="0.25">
      <c r="A14" s="55" t="s">
        <v>123</v>
      </c>
      <c r="B14" s="55">
        <v>111723</v>
      </c>
      <c r="C14" s="53" t="s">
        <v>119</v>
      </c>
      <c r="D14" s="54">
        <v>43935</v>
      </c>
      <c r="E14" s="56">
        <v>43137.61</v>
      </c>
      <c r="F14" s="54">
        <v>797.39</v>
      </c>
      <c r="I14" s="69" t="s">
        <v>119</v>
      </c>
      <c r="J14" s="67">
        <v>43935</v>
      </c>
      <c r="K14" s="67">
        <v>43137.61</v>
      </c>
      <c r="L14" s="67">
        <v>797.39</v>
      </c>
    </row>
    <row r="15" spans="1:12" x14ac:dyDescent="0.25">
      <c r="A15" s="55"/>
      <c r="B15" s="55"/>
      <c r="C15" s="53" t="s">
        <v>117</v>
      </c>
      <c r="D15" s="54">
        <v>34050</v>
      </c>
      <c r="E15" s="56">
        <v>32.520000000000003</v>
      </c>
      <c r="F15" s="54">
        <v>34017.480000000003</v>
      </c>
      <c r="I15" s="69" t="s">
        <v>117</v>
      </c>
      <c r="J15" s="67">
        <v>34050</v>
      </c>
      <c r="K15" s="67">
        <v>32.520000000000003</v>
      </c>
      <c r="L15" s="67">
        <v>34017.480000000003</v>
      </c>
    </row>
    <row r="16" spans="1:12" x14ac:dyDescent="0.25">
      <c r="A16" s="62" t="s">
        <v>124</v>
      </c>
      <c r="B16" s="62">
        <v>16030299</v>
      </c>
      <c r="C16" s="63" t="s">
        <v>119</v>
      </c>
      <c r="D16" s="64">
        <v>32421</v>
      </c>
      <c r="E16" s="64">
        <v>32.520000000000003</v>
      </c>
      <c r="F16" s="64">
        <v>32388.48</v>
      </c>
      <c r="I16" s="71" t="s">
        <v>119</v>
      </c>
      <c r="J16" s="72">
        <v>32421</v>
      </c>
      <c r="K16" s="72">
        <v>32.520000000000003</v>
      </c>
      <c r="L16" s="72">
        <v>32388.48</v>
      </c>
    </row>
    <row r="17" spans="1:12" x14ac:dyDescent="0.25">
      <c r="A17" s="55"/>
      <c r="B17" s="55"/>
      <c r="C17" s="53"/>
      <c r="D17" s="53"/>
      <c r="E17" s="60"/>
      <c r="F17" s="53"/>
      <c r="I17" s="69"/>
    </row>
    <row r="18" spans="1:12" x14ac:dyDescent="0.25">
      <c r="A18" s="55" t="s">
        <v>125</v>
      </c>
      <c r="B18" s="55">
        <v>111738</v>
      </c>
      <c r="C18" s="53" t="s">
        <v>119</v>
      </c>
      <c r="D18" s="54">
        <v>19846.5</v>
      </c>
      <c r="E18" s="56">
        <v>0</v>
      </c>
      <c r="F18" s="54">
        <v>19846.5</v>
      </c>
      <c r="I18" s="69" t="s">
        <v>119</v>
      </c>
      <c r="J18" s="67">
        <v>19846.5</v>
      </c>
      <c r="K18" s="67">
        <v>0</v>
      </c>
      <c r="L18" s="67">
        <v>19846.5</v>
      </c>
    </row>
    <row r="19" spans="1:12" x14ac:dyDescent="0.25">
      <c r="A19" s="55"/>
      <c r="B19" s="55"/>
      <c r="C19" s="53" t="s">
        <v>117</v>
      </c>
      <c r="D19" s="54">
        <v>56250</v>
      </c>
      <c r="E19" s="56">
        <v>51558.43</v>
      </c>
      <c r="F19" s="54">
        <v>4691.57</v>
      </c>
      <c r="I19" s="69" t="s">
        <v>117</v>
      </c>
      <c r="J19" s="67">
        <v>56250</v>
      </c>
      <c r="K19" s="67">
        <v>51558.43</v>
      </c>
      <c r="L19" s="67">
        <v>4691.57</v>
      </c>
    </row>
    <row r="20" spans="1:12" x14ac:dyDescent="0.25">
      <c r="A20" s="55" t="s">
        <v>126</v>
      </c>
      <c r="B20" s="55">
        <v>16074588</v>
      </c>
      <c r="C20" s="53" t="s">
        <v>119</v>
      </c>
      <c r="D20" s="54">
        <v>54540</v>
      </c>
      <c r="E20" s="56">
        <v>51558.43</v>
      </c>
      <c r="F20" s="54">
        <v>2981.57</v>
      </c>
      <c r="I20" s="69" t="s">
        <v>119</v>
      </c>
      <c r="J20" s="67">
        <v>54540</v>
      </c>
      <c r="K20" s="67">
        <v>51558.43</v>
      </c>
      <c r="L20" s="67">
        <v>2981.57</v>
      </c>
    </row>
    <row r="21" spans="1:12" x14ac:dyDescent="0.25">
      <c r="A21" s="55"/>
      <c r="B21" s="55"/>
      <c r="C21" s="53" t="s">
        <v>117</v>
      </c>
      <c r="D21" s="54">
        <v>77700</v>
      </c>
      <c r="E21" s="56">
        <v>77067.740000000005</v>
      </c>
      <c r="F21" s="54">
        <v>632.26</v>
      </c>
      <c r="I21" s="69" t="s">
        <v>117</v>
      </c>
      <c r="J21" s="67">
        <v>77700</v>
      </c>
      <c r="K21" s="67">
        <v>77067.740000000005</v>
      </c>
      <c r="L21" s="67">
        <v>632.26</v>
      </c>
    </row>
    <row r="22" spans="1:12" x14ac:dyDescent="0.25">
      <c r="A22" s="55" t="s">
        <v>127</v>
      </c>
      <c r="B22" s="55">
        <v>111804</v>
      </c>
      <c r="C22" s="53" t="s">
        <v>119</v>
      </c>
      <c r="D22" s="54">
        <v>70296</v>
      </c>
      <c r="E22" s="56">
        <v>77067.740000000005</v>
      </c>
      <c r="F22" s="54">
        <v>-6771.74</v>
      </c>
      <c r="I22" s="69" t="s">
        <v>119</v>
      </c>
      <c r="J22" s="67">
        <v>70296</v>
      </c>
      <c r="K22" s="67">
        <v>77067.740000000005</v>
      </c>
      <c r="L22" s="67">
        <v>-6771.74</v>
      </c>
    </row>
    <row r="23" spans="1:12" x14ac:dyDescent="0.25">
      <c r="A23" s="55"/>
      <c r="B23" s="55"/>
      <c r="C23" s="53" t="s">
        <v>117</v>
      </c>
      <c r="D23" s="54">
        <v>49200</v>
      </c>
      <c r="E23" s="56">
        <v>48836.61</v>
      </c>
      <c r="F23" s="54">
        <v>363.39</v>
      </c>
      <c r="I23" s="69" t="s">
        <v>117</v>
      </c>
      <c r="J23" s="67">
        <v>49200</v>
      </c>
      <c r="K23" s="67">
        <v>48836.61</v>
      </c>
      <c r="L23" s="67">
        <v>363.39</v>
      </c>
    </row>
    <row r="24" spans="1:12" x14ac:dyDescent="0.25">
      <c r="A24" s="55" t="s">
        <v>128</v>
      </c>
      <c r="B24" s="55">
        <v>111735</v>
      </c>
      <c r="C24" s="53" t="s">
        <v>119</v>
      </c>
      <c r="D24" s="54">
        <v>46662</v>
      </c>
      <c r="E24" s="56">
        <v>48836.61</v>
      </c>
      <c r="F24" s="54">
        <v>-2174.61</v>
      </c>
      <c r="I24" s="69" t="s">
        <v>119</v>
      </c>
      <c r="J24" s="67">
        <v>46662</v>
      </c>
      <c r="K24" s="67">
        <v>48836.61</v>
      </c>
      <c r="L24" s="67">
        <v>-2174.61</v>
      </c>
    </row>
    <row r="25" spans="1:12" x14ac:dyDescent="0.25">
      <c r="A25" s="55"/>
      <c r="B25" s="55"/>
      <c r="C25" s="53" t="s">
        <v>117</v>
      </c>
      <c r="D25" s="54">
        <v>337200</v>
      </c>
      <c r="E25" s="56">
        <v>13.29</v>
      </c>
      <c r="F25" s="54">
        <v>337186.71</v>
      </c>
      <c r="I25" s="69" t="s">
        <v>117</v>
      </c>
      <c r="J25" s="67">
        <v>337200</v>
      </c>
      <c r="K25" s="67">
        <v>13.29</v>
      </c>
      <c r="L25" s="67">
        <v>337186.71</v>
      </c>
    </row>
    <row r="26" spans="1:12" x14ac:dyDescent="0.25">
      <c r="A26" s="55" t="s">
        <v>129</v>
      </c>
      <c r="B26" s="55">
        <v>111734</v>
      </c>
      <c r="C26" s="53" t="s">
        <v>119</v>
      </c>
      <c r="D26" s="54">
        <v>343602</v>
      </c>
      <c r="E26" s="56">
        <v>13.29</v>
      </c>
      <c r="F26" s="54">
        <v>343588.71</v>
      </c>
      <c r="I26" s="69" t="s">
        <v>119</v>
      </c>
      <c r="J26" s="67">
        <v>343602</v>
      </c>
      <c r="K26" s="67">
        <v>13.29</v>
      </c>
      <c r="L26" s="67">
        <v>343588.71</v>
      </c>
    </row>
    <row r="27" spans="1:12" x14ac:dyDescent="0.25">
      <c r="A27" s="55"/>
      <c r="B27" s="55"/>
      <c r="C27" s="53" t="s">
        <v>117</v>
      </c>
      <c r="D27" s="54">
        <v>66600</v>
      </c>
      <c r="E27" s="56">
        <v>20.76</v>
      </c>
      <c r="F27" s="54">
        <v>66579.240000000005</v>
      </c>
      <c r="I27" s="69" t="s">
        <v>117</v>
      </c>
      <c r="J27" s="67">
        <v>66600</v>
      </c>
      <c r="K27" s="67">
        <v>20.76</v>
      </c>
      <c r="L27" s="67">
        <v>66579.240000000005</v>
      </c>
    </row>
    <row r="28" spans="1:12" x14ac:dyDescent="0.25">
      <c r="A28" s="55" t="s">
        <v>130</v>
      </c>
      <c r="B28" s="55">
        <v>111737</v>
      </c>
      <c r="C28" s="53" t="s">
        <v>119</v>
      </c>
      <c r="D28" s="54">
        <v>72417</v>
      </c>
      <c r="E28" s="56">
        <v>20.76</v>
      </c>
      <c r="F28" s="54">
        <v>72396.240000000005</v>
      </c>
      <c r="I28" s="69" t="s">
        <v>119</v>
      </c>
      <c r="J28" s="67">
        <v>72417</v>
      </c>
      <c r="K28" s="67">
        <v>20.76</v>
      </c>
      <c r="L28" s="67">
        <v>72396.240000000005</v>
      </c>
    </row>
    <row r="29" spans="1:12" x14ac:dyDescent="0.25">
      <c r="A29" s="55"/>
      <c r="B29" s="55"/>
      <c r="C29" s="53" t="s">
        <v>117</v>
      </c>
      <c r="D29" s="54">
        <v>116100</v>
      </c>
      <c r="E29" s="56">
        <v>13.29</v>
      </c>
      <c r="F29" s="54">
        <v>116086.71</v>
      </c>
      <c r="I29" s="69" t="s">
        <v>117</v>
      </c>
      <c r="J29" s="67">
        <v>116100</v>
      </c>
      <c r="K29" s="67">
        <v>13.29</v>
      </c>
      <c r="L29" s="67">
        <v>116086.71</v>
      </c>
    </row>
    <row r="30" spans="1:12" x14ac:dyDescent="0.25">
      <c r="A30" s="62" t="s">
        <v>67</v>
      </c>
      <c r="B30" s="62">
        <v>111733</v>
      </c>
      <c r="C30" s="63" t="s">
        <v>119</v>
      </c>
      <c r="D30" s="64">
        <v>129684</v>
      </c>
      <c r="E30" s="64">
        <v>13.29</v>
      </c>
      <c r="F30" s="64">
        <v>129670.71</v>
      </c>
      <c r="I30" s="71" t="s">
        <v>119</v>
      </c>
      <c r="J30" s="72">
        <v>129684</v>
      </c>
      <c r="K30" s="72">
        <v>13.29</v>
      </c>
      <c r="L30" s="72">
        <v>129670.71</v>
      </c>
    </row>
    <row r="31" spans="1:12" x14ac:dyDescent="0.25">
      <c r="A31" s="55"/>
      <c r="B31" s="55"/>
      <c r="C31" s="53" t="s">
        <v>117</v>
      </c>
      <c r="D31" s="54">
        <v>68700</v>
      </c>
      <c r="E31" s="56">
        <v>20.76</v>
      </c>
      <c r="F31" s="54">
        <v>68679.240000000005</v>
      </c>
      <c r="I31" s="69" t="s">
        <v>117</v>
      </c>
      <c r="J31" s="67">
        <v>68700</v>
      </c>
      <c r="K31" s="67">
        <v>20.76</v>
      </c>
      <c r="L31" s="67">
        <v>68679.240000000005</v>
      </c>
    </row>
    <row r="32" spans="1:12" x14ac:dyDescent="0.25">
      <c r="A32" s="55" t="s">
        <v>131</v>
      </c>
      <c r="B32" s="55">
        <v>111860</v>
      </c>
      <c r="C32" s="53" t="s">
        <v>119</v>
      </c>
      <c r="D32" s="54">
        <v>69387</v>
      </c>
      <c r="E32" s="56">
        <v>20.76</v>
      </c>
      <c r="F32" s="54">
        <v>69366.240000000005</v>
      </c>
      <c r="I32" s="69" t="s">
        <v>119</v>
      </c>
      <c r="J32" s="67">
        <v>69387</v>
      </c>
      <c r="K32" s="67">
        <v>20.76</v>
      </c>
      <c r="L32" s="67">
        <v>69366.240000000005</v>
      </c>
    </row>
    <row r="33" spans="1:12" x14ac:dyDescent="0.25">
      <c r="A33" s="55"/>
      <c r="B33" s="55"/>
      <c r="C33" s="53" t="s">
        <v>117</v>
      </c>
      <c r="D33" s="54">
        <v>71700</v>
      </c>
      <c r="E33" s="56">
        <v>0</v>
      </c>
      <c r="F33" s="54">
        <v>71700</v>
      </c>
      <c r="I33" s="69" t="s">
        <v>117</v>
      </c>
      <c r="J33" s="67">
        <v>71700</v>
      </c>
      <c r="K33" s="67">
        <v>0</v>
      </c>
      <c r="L33" s="67">
        <v>71700</v>
      </c>
    </row>
    <row r="34" spans="1:12" x14ac:dyDescent="0.25">
      <c r="A34" s="55" t="s">
        <v>132</v>
      </c>
      <c r="B34" s="55">
        <v>16024021</v>
      </c>
      <c r="C34" s="53" t="s">
        <v>119</v>
      </c>
      <c r="D34" s="54">
        <v>54540</v>
      </c>
      <c r="E34" s="56">
        <v>0</v>
      </c>
      <c r="F34" s="54">
        <v>54540</v>
      </c>
      <c r="I34" s="69" t="s">
        <v>119</v>
      </c>
      <c r="J34" s="67">
        <v>54540</v>
      </c>
      <c r="K34" s="67">
        <v>0</v>
      </c>
      <c r="L34" s="67">
        <v>54540</v>
      </c>
    </row>
    <row r="35" spans="1:12" x14ac:dyDescent="0.25">
      <c r="A35" s="55"/>
      <c r="B35" s="55"/>
      <c r="C35" s="53" t="s">
        <v>117</v>
      </c>
      <c r="D35" s="54">
        <v>48450</v>
      </c>
      <c r="E35" s="56">
        <v>20.76</v>
      </c>
      <c r="F35" s="54">
        <v>48429.24</v>
      </c>
      <c r="I35" s="69" t="s">
        <v>117</v>
      </c>
      <c r="J35" s="67">
        <v>48450</v>
      </c>
      <c r="K35" s="67">
        <v>20.76</v>
      </c>
      <c r="L35" s="67">
        <v>48429.24</v>
      </c>
    </row>
    <row r="36" spans="1:12" x14ac:dyDescent="0.25">
      <c r="A36" s="55" t="s">
        <v>133</v>
      </c>
      <c r="B36" s="55">
        <v>111877</v>
      </c>
      <c r="C36" s="53" t="s">
        <v>119</v>
      </c>
      <c r="D36" s="54">
        <v>43026</v>
      </c>
      <c r="E36" s="56">
        <v>20.76</v>
      </c>
      <c r="F36" s="54">
        <v>43005.24</v>
      </c>
      <c r="I36" s="69" t="s">
        <v>119</v>
      </c>
      <c r="J36" s="67">
        <v>43026</v>
      </c>
      <c r="K36" s="67">
        <v>20.76</v>
      </c>
      <c r="L36" s="67">
        <v>43005.24</v>
      </c>
    </row>
    <row r="37" spans="1:12" x14ac:dyDescent="0.25">
      <c r="A37" s="55"/>
      <c r="B37" s="55"/>
      <c r="C37" s="53" t="s">
        <v>117</v>
      </c>
      <c r="D37" s="54">
        <v>52950</v>
      </c>
      <c r="E37" s="56">
        <v>0</v>
      </c>
      <c r="F37" s="54">
        <v>52950</v>
      </c>
      <c r="I37" s="69" t="s">
        <v>117</v>
      </c>
      <c r="J37" s="67">
        <v>52950</v>
      </c>
      <c r="K37" s="67">
        <v>0</v>
      </c>
      <c r="L37" s="67">
        <v>52950</v>
      </c>
    </row>
    <row r="38" spans="1:12" x14ac:dyDescent="0.25">
      <c r="A38" s="55" t="s">
        <v>134</v>
      </c>
      <c r="B38" s="55">
        <v>171909</v>
      </c>
      <c r="C38" s="53" t="s">
        <v>119</v>
      </c>
      <c r="D38" s="54">
        <v>61509</v>
      </c>
      <c r="E38" s="56">
        <v>0</v>
      </c>
      <c r="F38" s="54">
        <v>61509</v>
      </c>
      <c r="I38" s="69" t="s">
        <v>119</v>
      </c>
      <c r="J38" s="67">
        <v>61509</v>
      </c>
      <c r="K38" s="67">
        <v>0</v>
      </c>
      <c r="L38" s="67">
        <v>61509</v>
      </c>
    </row>
    <row r="39" spans="1:12" x14ac:dyDescent="0.25">
      <c r="A39" s="55"/>
      <c r="B39" s="55"/>
      <c r="C39" s="53"/>
      <c r="D39" s="53"/>
      <c r="E39" s="60"/>
      <c r="F39" s="53"/>
      <c r="I39" s="69"/>
    </row>
    <row r="40" spans="1:12" x14ac:dyDescent="0.25">
      <c r="A40" s="62" t="s">
        <v>135</v>
      </c>
      <c r="B40" s="62">
        <v>17013314</v>
      </c>
      <c r="C40" s="63" t="s">
        <v>119</v>
      </c>
      <c r="D40" s="64">
        <v>52419</v>
      </c>
      <c r="E40" s="64">
        <v>0</v>
      </c>
      <c r="F40" s="64">
        <v>52419</v>
      </c>
      <c r="I40" s="71" t="s">
        <v>119</v>
      </c>
      <c r="J40" s="72">
        <v>52419</v>
      </c>
      <c r="K40" s="72">
        <v>0</v>
      </c>
      <c r="L40" s="72">
        <v>52419</v>
      </c>
    </row>
    <row r="41" spans="1:12" x14ac:dyDescent="0.25">
      <c r="A41" s="55"/>
      <c r="B41" s="55"/>
      <c r="C41" s="53" t="s">
        <v>117</v>
      </c>
      <c r="D41" s="54">
        <v>97650</v>
      </c>
      <c r="E41" s="56">
        <v>0</v>
      </c>
      <c r="F41" s="54">
        <v>97650</v>
      </c>
      <c r="I41" s="69" t="s">
        <v>117</v>
      </c>
      <c r="J41" s="67">
        <v>97650</v>
      </c>
      <c r="K41" s="67">
        <v>0</v>
      </c>
      <c r="L41" s="67">
        <v>97650</v>
      </c>
    </row>
    <row r="42" spans="1:12" x14ac:dyDescent="0.25">
      <c r="A42" s="55" t="s">
        <v>136</v>
      </c>
      <c r="B42" s="55">
        <v>111732</v>
      </c>
      <c r="C42" s="53" t="s">
        <v>119</v>
      </c>
      <c r="D42" s="54">
        <v>101353.5</v>
      </c>
      <c r="E42" s="56">
        <v>0</v>
      </c>
      <c r="F42" s="54">
        <v>101353.5</v>
      </c>
      <c r="I42" s="69" t="s">
        <v>119</v>
      </c>
      <c r="J42" s="67">
        <v>101353.5</v>
      </c>
      <c r="K42" s="67">
        <v>0</v>
      </c>
      <c r="L42" s="67">
        <v>101353.5</v>
      </c>
    </row>
    <row r="43" spans="1:12" x14ac:dyDescent="0.25">
      <c r="A43" s="55"/>
      <c r="B43" s="55"/>
      <c r="C43" s="53" t="s">
        <v>117</v>
      </c>
      <c r="D43" s="54">
        <v>81600</v>
      </c>
      <c r="E43" s="56">
        <v>0</v>
      </c>
      <c r="F43" s="54">
        <v>81600</v>
      </c>
      <c r="I43" s="69" t="s">
        <v>117</v>
      </c>
      <c r="J43" s="67">
        <v>81600</v>
      </c>
      <c r="K43" s="67">
        <v>0</v>
      </c>
      <c r="L43" s="67">
        <v>81600</v>
      </c>
    </row>
    <row r="44" spans="1:12" x14ac:dyDescent="0.25">
      <c r="A44" s="55" t="s">
        <v>137</v>
      </c>
      <c r="B44" s="55">
        <v>111716</v>
      </c>
      <c r="C44" s="53" t="s">
        <v>119</v>
      </c>
      <c r="D44" s="54">
        <v>84082.5</v>
      </c>
      <c r="E44" s="56">
        <v>0</v>
      </c>
      <c r="F44" s="54">
        <v>84082.5</v>
      </c>
      <c r="I44" s="69" t="s">
        <v>119</v>
      </c>
      <c r="J44" s="67">
        <v>84082.5</v>
      </c>
      <c r="K44" s="67">
        <v>0</v>
      </c>
      <c r="L44" s="67">
        <v>84082.5</v>
      </c>
    </row>
    <row r="45" spans="1:12" x14ac:dyDescent="0.25">
      <c r="A45" s="55"/>
      <c r="B45" s="55"/>
      <c r="C45" s="53" t="s">
        <v>117</v>
      </c>
      <c r="D45" s="54">
        <v>78600</v>
      </c>
      <c r="E45" s="56">
        <v>20.76</v>
      </c>
      <c r="F45" s="54">
        <v>78579.240000000005</v>
      </c>
      <c r="I45" s="69" t="s">
        <v>117</v>
      </c>
      <c r="J45" s="67">
        <v>78600</v>
      </c>
      <c r="K45" s="67">
        <v>20.76</v>
      </c>
      <c r="L45" s="67">
        <v>78579.240000000005</v>
      </c>
    </row>
    <row r="46" spans="1:12" x14ac:dyDescent="0.25">
      <c r="A46" s="55" t="s">
        <v>138</v>
      </c>
      <c r="B46" s="55">
        <v>111757</v>
      </c>
      <c r="C46" s="53" t="s">
        <v>119</v>
      </c>
      <c r="D46" s="54">
        <v>74083.5</v>
      </c>
      <c r="E46" s="56">
        <v>20.76</v>
      </c>
      <c r="F46" s="54">
        <v>74062.740000000005</v>
      </c>
      <c r="I46" s="69" t="s">
        <v>119</v>
      </c>
      <c r="J46" s="67">
        <v>74083.5</v>
      </c>
      <c r="K46" s="67">
        <v>20.76</v>
      </c>
      <c r="L46" s="67">
        <v>74062.740000000005</v>
      </c>
    </row>
    <row r="47" spans="1:12" x14ac:dyDescent="0.25">
      <c r="A47" s="55"/>
      <c r="B47" s="55"/>
      <c r="C47" s="53" t="s">
        <v>117</v>
      </c>
      <c r="D47" s="54">
        <v>84300</v>
      </c>
      <c r="E47" s="56">
        <v>20.76</v>
      </c>
      <c r="F47" s="54">
        <v>84279.24</v>
      </c>
      <c r="I47" s="69" t="s">
        <v>117</v>
      </c>
      <c r="J47" s="67">
        <v>84300</v>
      </c>
      <c r="K47" s="67">
        <v>20.76</v>
      </c>
      <c r="L47" s="67">
        <v>84279.24</v>
      </c>
    </row>
    <row r="48" spans="1:12" x14ac:dyDescent="0.25">
      <c r="A48" s="55" t="s">
        <v>139</v>
      </c>
      <c r="B48" s="55">
        <v>111797</v>
      </c>
      <c r="C48" s="53" t="s">
        <v>119</v>
      </c>
      <c r="D48" s="54">
        <v>83022</v>
      </c>
      <c r="E48" s="56">
        <v>20.76</v>
      </c>
      <c r="F48" s="54">
        <v>83001.240000000005</v>
      </c>
      <c r="I48" s="69" t="s">
        <v>119</v>
      </c>
      <c r="J48" s="67">
        <v>83022</v>
      </c>
      <c r="K48" s="67">
        <v>20.76</v>
      </c>
      <c r="L48" s="67">
        <v>83001.240000000005</v>
      </c>
    </row>
    <row r="49" spans="1:12" x14ac:dyDescent="0.25">
      <c r="A49" s="55"/>
      <c r="B49" s="55"/>
      <c r="C49" s="53" t="s">
        <v>117</v>
      </c>
      <c r="D49" s="54">
        <v>116550</v>
      </c>
      <c r="E49" s="56">
        <v>95098.43</v>
      </c>
      <c r="F49" s="54">
        <v>21451.57</v>
      </c>
      <c r="I49" s="69" t="s">
        <v>117</v>
      </c>
      <c r="J49" s="67">
        <v>116550</v>
      </c>
      <c r="K49" s="67">
        <v>95098.43</v>
      </c>
      <c r="L49" s="67">
        <v>21451.57</v>
      </c>
    </row>
    <row r="50" spans="1:12" x14ac:dyDescent="0.25">
      <c r="A50" s="55" t="s">
        <v>140</v>
      </c>
      <c r="B50" s="55">
        <v>111827</v>
      </c>
      <c r="C50" s="53" t="s">
        <v>119</v>
      </c>
      <c r="D50" s="54">
        <v>119988</v>
      </c>
      <c r="E50" s="56">
        <v>95098.43</v>
      </c>
      <c r="F50" s="54">
        <v>24889.57</v>
      </c>
      <c r="I50" s="69" t="s">
        <v>119</v>
      </c>
      <c r="J50" s="67">
        <v>119988</v>
      </c>
      <c r="K50" s="67">
        <v>95098.43</v>
      </c>
      <c r="L50" s="67">
        <v>24889.57</v>
      </c>
    </row>
    <row r="51" spans="1:12" x14ac:dyDescent="0.25">
      <c r="A51" s="55"/>
      <c r="B51" s="55"/>
      <c r="C51" s="53" t="s">
        <v>117</v>
      </c>
      <c r="D51" s="54">
        <v>111300</v>
      </c>
      <c r="E51" s="56">
        <v>13.29</v>
      </c>
      <c r="F51" s="54">
        <v>111286.71</v>
      </c>
      <c r="I51" s="69" t="s">
        <v>117</v>
      </c>
      <c r="J51" s="67">
        <v>111300</v>
      </c>
      <c r="K51" s="67">
        <v>13.29</v>
      </c>
      <c r="L51" s="67">
        <v>111286.71</v>
      </c>
    </row>
    <row r="52" spans="1:12" x14ac:dyDescent="0.25">
      <c r="A52" s="55" t="s">
        <v>141</v>
      </c>
      <c r="B52" s="55">
        <v>111821</v>
      </c>
      <c r="C52" s="53" t="s">
        <v>119</v>
      </c>
      <c r="D52" s="54">
        <v>114685.5</v>
      </c>
      <c r="E52" s="56">
        <v>13.29</v>
      </c>
      <c r="F52" s="54">
        <v>114672.21</v>
      </c>
      <c r="I52" s="69" t="s">
        <v>119</v>
      </c>
      <c r="J52" s="67">
        <v>114685.5</v>
      </c>
      <c r="K52" s="67">
        <v>13.29</v>
      </c>
      <c r="L52" s="67">
        <v>114672.21</v>
      </c>
    </row>
    <row r="53" spans="1:12" x14ac:dyDescent="0.25">
      <c r="A53" s="55"/>
      <c r="B53" s="55"/>
      <c r="C53" s="53" t="s">
        <v>117</v>
      </c>
      <c r="D53" s="54">
        <v>79350</v>
      </c>
      <c r="E53" s="56">
        <v>79132.789999999994</v>
      </c>
      <c r="F53" s="54">
        <v>217.21</v>
      </c>
      <c r="I53" s="69" t="s">
        <v>117</v>
      </c>
      <c r="J53" s="67">
        <v>79350</v>
      </c>
      <c r="K53" s="67">
        <v>79132.789999999994</v>
      </c>
      <c r="L53" s="67">
        <v>217.21</v>
      </c>
    </row>
    <row r="54" spans="1:12" x14ac:dyDescent="0.25">
      <c r="A54" s="55" t="s">
        <v>142</v>
      </c>
      <c r="B54" s="55">
        <v>111749</v>
      </c>
      <c r="C54" s="53" t="s">
        <v>119</v>
      </c>
      <c r="D54" s="54">
        <v>85597.5</v>
      </c>
      <c r="E54" s="56">
        <v>79132.789999999994</v>
      </c>
      <c r="F54" s="54">
        <v>6464.71</v>
      </c>
      <c r="I54" s="69" t="s">
        <v>119</v>
      </c>
      <c r="J54" s="67">
        <v>85597.5</v>
      </c>
      <c r="K54" s="67">
        <v>79132.789999999994</v>
      </c>
      <c r="L54" s="67">
        <v>6464.71</v>
      </c>
    </row>
    <row r="55" spans="1:12" x14ac:dyDescent="0.25">
      <c r="A55" s="55"/>
      <c r="B55" s="55"/>
      <c r="C55" s="53" t="s">
        <v>117</v>
      </c>
      <c r="D55" s="54">
        <v>104100</v>
      </c>
      <c r="E55" s="56">
        <v>13.29</v>
      </c>
      <c r="F55" s="54">
        <v>104086.71</v>
      </c>
      <c r="I55" s="69" t="s">
        <v>117</v>
      </c>
      <c r="J55" s="67">
        <v>104100</v>
      </c>
      <c r="K55" s="67">
        <v>13.29</v>
      </c>
      <c r="L55" s="67">
        <v>104086.71</v>
      </c>
    </row>
    <row r="56" spans="1:12" x14ac:dyDescent="0.25">
      <c r="A56" s="62" t="s">
        <v>143</v>
      </c>
      <c r="B56" s="62">
        <v>111803</v>
      </c>
      <c r="C56" s="63" t="s">
        <v>119</v>
      </c>
      <c r="D56" s="64">
        <v>111807</v>
      </c>
      <c r="E56" s="64">
        <v>13.29</v>
      </c>
      <c r="F56" s="64">
        <v>111793.71</v>
      </c>
      <c r="I56" s="71" t="s">
        <v>119</v>
      </c>
      <c r="J56" s="72">
        <v>111807</v>
      </c>
      <c r="K56" s="72">
        <v>13.29</v>
      </c>
      <c r="L56" s="72">
        <v>111793.71</v>
      </c>
    </row>
    <row r="57" spans="1:12" x14ac:dyDescent="0.25">
      <c r="A57" s="55"/>
      <c r="B57" s="55"/>
      <c r="C57" s="53" t="s">
        <v>117</v>
      </c>
      <c r="D57" s="54">
        <v>65700</v>
      </c>
      <c r="E57" s="56">
        <v>20.76</v>
      </c>
      <c r="F57" s="54">
        <v>65679.240000000005</v>
      </c>
      <c r="I57" s="69" t="s">
        <v>117</v>
      </c>
      <c r="J57" s="67">
        <v>65700</v>
      </c>
      <c r="K57" s="67">
        <v>20.76</v>
      </c>
      <c r="L57" s="67">
        <v>65679.240000000005</v>
      </c>
    </row>
    <row r="58" spans="1:12" x14ac:dyDescent="0.25">
      <c r="A58" s="55" t="s">
        <v>144</v>
      </c>
      <c r="B58" s="55">
        <v>111724</v>
      </c>
      <c r="C58" s="53" t="s">
        <v>119</v>
      </c>
      <c r="D58" s="54">
        <v>66205.5</v>
      </c>
      <c r="E58" s="56">
        <v>20.76</v>
      </c>
      <c r="F58" s="54">
        <v>66184.740000000005</v>
      </c>
      <c r="I58" s="69" t="s">
        <v>119</v>
      </c>
      <c r="J58" s="67">
        <v>66205.5</v>
      </c>
      <c r="K58" s="67">
        <v>20.76</v>
      </c>
      <c r="L58" s="67">
        <v>66184.740000000005</v>
      </c>
    </row>
    <row r="59" spans="1:12" x14ac:dyDescent="0.25">
      <c r="A59" s="55"/>
      <c r="B59" s="55"/>
      <c r="C59" s="53" t="s">
        <v>117</v>
      </c>
      <c r="D59" s="54">
        <v>96450</v>
      </c>
      <c r="E59" s="56">
        <v>20.76</v>
      </c>
      <c r="F59" s="54">
        <v>96429.24</v>
      </c>
      <c r="I59" s="69" t="s">
        <v>117</v>
      </c>
      <c r="J59" s="67">
        <v>96450</v>
      </c>
      <c r="K59" s="67">
        <v>20.76</v>
      </c>
      <c r="L59" s="67">
        <v>96429.24</v>
      </c>
    </row>
    <row r="60" spans="1:12" x14ac:dyDescent="0.25">
      <c r="A60" s="55" t="s">
        <v>145</v>
      </c>
      <c r="B60" s="55">
        <v>111873</v>
      </c>
      <c r="C60" s="53" t="s">
        <v>119</v>
      </c>
      <c r="D60" s="54">
        <v>95445</v>
      </c>
      <c r="E60" s="56">
        <v>20.76</v>
      </c>
      <c r="F60" s="54">
        <v>95424.24</v>
      </c>
      <c r="I60" s="69" t="s">
        <v>119</v>
      </c>
      <c r="J60" s="67">
        <v>95445</v>
      </c>
      <c r="K60" s="67">
        <v>20.76</v>
      </c>
      <c r="L60" s="67">
        <v>95424.24</v>
      </c>
    </row>
    <row r="61" spans="1:12" x14ac:dyDescent="0.25">
      <c r="A61" s="55"/>
      <c r="B61" s="55"/>
      <c r="C61" s="53" t="s">
        <v>117</v>
      </c>
      <c r="D61" s="54">
        <v>45300</v>
      </c>
      <c r="E61" s="56">
        <v>32.520000000000003</v>
      </c>
      <c r="F61" s="54">
        <v>45267.48</v>
      </c>
      <c r="I61" s="69" t="s">
        <v>117</v>
      </c>
      <c r="J61" s="67">
        <v>45300</v>
      </c>
      <c r="K61" s="67">
        <v>32.520000000000003</v>
      </c>
      <c r="L61" s="67">
        <v>45267.48</v>
      </c>
    </row>
    <row r="62" spans="1:12" x14ac:dyDescent="0.25">
      <c r="A62" s="62" t="s">
        <v>74</v>
      </c>
      <c r="B62" s="62">
        <v>16024013</v>
      </c>
      <c r="C62" s="63" t="s">
        <v>119</v>
      </c>
      <c r="D62" s="64">
        <v>47722.5</v>
      </c>
      <c r="E62" s="64">
        <v>32.520000000000003</v>
      </c>
      <c r="F62" s="64">
        <v>47689.98</v>
      </c>
      <c r="I62" s="71" t="s">
        <v>119</v>
      </c>
      <c r="J62" s="72">
        <v>47722.5</v>
      </c>
      <c r="K62" s="72">
        <v>32.520000000000003</v>
      </c>
      <c r="L62" s="72">
        <v>47689.98</v>
      </c>
    </row>
    <row r="63" spans="1:12" x14ac:dyDescent="0.25">
      <c r="A63" s="55"/>
      <c r="B63" s="55"/>
      <c r="C63" s="53" t="s">
        <v>117</v>
      </c>
      <c r="D63" s="54">
        <v>91800</v>
      </c>
      <c r="E63" s="56">
        <v>0</v>
      </c>
      <c r="F63" s="54">
        <v>91800</v>
      </c>
      <c r="I63" s="69" t="s">
        <v>117</v>
      </c>
      <c r="J63" s="67">
        <v>91800</v>
      </c>
      <c r="K63" s="67">
        <v>0</v>
      </c>
      <c r="L63" s="67">
        <v>91800</v>
      </c>
    </row>
    <row r="64" spans="1:12" x14ac:dyDescent="0.25">
      <c r="A64" s="55" t="s">
        <v>146</v>
      </c>
      <c r="B64" s="55">
        <v>111848</v>
      </c>
      <c r="C64" s="53" t="s">
        <v>119</v>
      </c>
      <c r="D64" s="54">
        <v>88930.5</v>
      </c>
      <c r="E64" s="56">
        <v>0</v>
      </c>
      <c r="F64" s="54">
        <v>88930.5</v>
      </c>
      <c r="I64" s="69" t="s">
        <v>119</v>
      </c>
      <c r="J64" s="67">
        <v>88930.5</v>
      </c>
      <c r="K64" s="67">
        <v>0</v>
      </c>
      <c r="L64" s="67">
        <v>88930.5</v>
      </c>
    </row>
    <row r="65" spans="1:12" x14ac:dyDescent="0.25">
      <c r="A65" s="55"/>
      <c r="B65" s="55"/>
      <c r="C65" s="53" t="s">
        <v>117</v>
      </c>
      <c r="D65" s="54">
        <v>58350</v>
      </c>
      <c r="E65" s="56">
        <v>57732.36</v>
      </c>
      <c r="F65" s="54">
        <v>617.64</v>
      </c>
      <c r="I65" s="69" t="s">
        <v>117</v>
      </c>
      <c r="J65" s="67">
        <v>58350</v>
      </c>
      <c r="K65" s="67">
        <v>57732.36</v>
      </c>
      <c r="L65" s="67">
        <v>617.64</v>
      </c>
    </row>
    <row r="66" spans="1:12" x14ac:dyDescent="0.25">
      <c r="A66" s="55" t="s">
        <v>147</v>
      </c>
      <c r="B66" s="55">
        <v>111790</v>
      </c>
      <c r="C66" s="53" t="s">
        <v>119</v>
      </c>
      <c r="D66" s="54">
        <v>55297.5</v>
      </c>
      <c r="E66" s="56">
        <v>57732.36</v>
      </c>
      <c r="F66" s="54">
        <v>-2434.86</v>
      </c>
      <c r="I66" s="69" t="s">
        <v>119</v>
      </c>
      <c r="J66" s="67">
        <v>55297.5</v>
      </c>
      <c r="K66" s="67">
        <v>57732.36</v>
      </c>
      <c r="L66" s="67">
        <v>-2434.86</v>
      </c>
    </row>
    <row r="67" spans="1:12" x14ac:dyDescent="0.25">
      <c r="A67" s="55"/>
      <c r="B67" s="55"/>
      <c r="C67" s="53" t="s">
        <v>117</v>
      </c>
      <c r="D67" s="54">
        <v>217800</v>
      </c>
      <c r="E67" s="56">
        <v>58.05</v>
      </c>
      <c r="F67" s="54">
        <v>217741.95</v>
      </c>
      <c r="I67" s="69" t="s">
        <v>117</v>
      </c>
      <c r="J67" s="67">
        <v>217800</v>
      </c>
      <c r="K67" s="67">
        <v>58.05</v>
      </c>
      <c r="L67" s="67">
        <v>217741.95</v>
      </c>
    </row>
    <row r="68" spans="1:12" x14ac:dyDescent="0.25">
      <c r="A68" s="62" t="s">
        <v>148</v>
      </c>
      <c r="B68" s="62">
        <v>111747</v>
      </c>
      <c r="C68" s="63" t="s">
        <v>119</v>
      </c>
      <c r="D68" s="64">
        <v>233764.5</v>
      </c>
      <c r="E68" s="64">
        <v>58.05</v>
      </c>
      <c r="F68" s="64">
        <v>233706.45</v>
      </c>
      <c r="I68" s="71" t="s">
        <v>119</v>
      </c>
      <c r="J68" s="72">
        <v>233764.5</v>
      </c>
      <c r="K68" s="72">
        <v>58.05</v>
      </c>
      <c r="L68" s="72">
        <v>233706.45</v>
      </c>
    </row>
    <row r="69" spans="1:12" x14ac:dyDescent="0.25">
      <c r="A69" s="55"/>
      <c r="B69" s="55"/>
      <c r="C69" s="53" t="s">
        <v>117</v>
      </c>
      <c r="D69" s="54">
        <v>51750</v>
      </c>
      <c r="E69" s="56">
        <v>0</v>
      </c>
      <c r="F69" s="54">
        <v>51750</v>
      </c>
      <c r="I69" s="69" t="s">
        <v>117</v>
      </c>
      <c r="J69" s="67">
        <v>51750</v>
      </c>
      <c r="K69" s="67">
        <v>0</v>
      </c>
      <c r="L69" s="67">
        <v>51750</v>
      </c>
    </row>
    <row r="70" spans="1:12" x14ac:dyDescent="0.25">
      <c r="A70" s="55" t="s">
        <v>149</v>
      </c>
      <c r="B70" s="55">
        <v>111779</v>
      </c>
      <c r="C70" s="53" t="s">
        <v>119</v>
      </c>
      <c r="D70" s="54">
        <v>53479.5</v>
      </c>
      <c r="E70" s="56">
        <v>0</v>
      </c>
      <c r="F70" s="54">
        <v>53479.5</v>
      </c>
      <c r="I70" s="69" t="s">
        <v>119</v>
      </c>
      <c r="J70" s="67">
        <v>53479.5</v>
      </c>
      <c r="K70" s="67">
        <v>0</v>
      </c>
      <c r="L70" s="67">
        <v>53479.5</v>
      </c>
    </row>
    <row r="71" spans="1:12" x14ac:dyDescent="0.25">
      <c r="A71" s="55"/>
      <c r="B71" s="55"/>
      <c r="C71" s="53" t="s">
        <v>117</v>
      </c>
      <c r="D71" s="54">
        <v>79200</v>
      </c>
      <c r="E71" s="56">
        <v>0</v>
      </c>
      <c r="F71" s="54">
        <v>79200</v>
      </c>
      <c r="I71" s="69" t="s">
        <v>117</v>
      </c>
      <c r="J71" s="67">
        <v>79200</v>
      </c>
      <c r="K71" s="67">
        <v>0</v>
      </c>
      <c r="L71" s="67">
        <v>79200</v>
      </c>
    </row>
    <row r="72" spans="1:12" x14ac:dyDescent="0.25">
      <c r="A72" s="55" t="s">
        <v>150</v>
      </c>
      <c r="B72" s="55">
        <v>111846</v>
      </c>
      <c r="C72" s="53" t="s">
        <v>119</v>
      </c>
      <c r="D72" s="54">
        <v>72417</v>
      </c>
      <c r="E72" s="56">
        <v>0</v>
      </c>
      <c r="F72" s="54">
        <v>72417</v>
      </c>
      <c r="I72" s="69" t="s">
        <v>119</v>
      </c>
      <c r="J72" s="67">
        <v>72417</v>
      </c>
      <c r="K72" s="67">
        <v>0</v>
      </c>
      <c r="L72" s="67">
        <v>72417</v>
      </c>
    </row>
    <row r="73" spans="1:12" x14ac:dyDescent="0.25">
      <c r="A73" s="55"/>
      <c r="B73" s="55"/>
      <c r="C73" s="53" t="s">
        <v>117</v>
      </c>
      <c r="D73" s="54">
        <v>41250</v>
      </c>
      <c r="E73" s="56">
        <v>40329.730000000003</v>
      </c>
      <c r="F73" s="54">
        <v>920.27</v>
      </c>
      <c r="I73" s="69" t="s">
        <v>117</v>
      </c>
      <c r="J73" s="67">
        <v>41250</v>
      </c>
      <c r="K73" s="67">
        <v>40329.730000000003</v>
      </c>
      <c r="L73" s="67">
        <v>920.27</v>
      </c>
    </row>
    <row r="74" spans="1:12" x14ac:dyDescent="0.25">
      <c r="A74" s="55" t="s">
        <v>151</v>
      </c>
      <c r="B74" s="55">
        <v>111844</v>
      </c>
      <c r="C74" s="53" t="s">
        <v>119</v>
      </c>
      <c r="D74" s="54">
        <v>34996.5</v>
      </c>
      <c r="E74" s="56">
        <v>40329.730000000003</v>
      </c>
      <c r="F74" s="54">
        <v>-5333.23</v>
      </c>
      <c r="I74" s="69" t="s">
        <v>119</v>
      </c>
      <c r="J74" s="67">
        <v>34996.5</v>
      </c>
      <c r="K74" s="67">
        <v>40329.730000000003</v>
      </c>
      <c r="L74" s="67">
        <v>-5333.23</v>
      </c>
    </row>
    <row r="75" spans="1:12" x14ac:dyDescent="0.25">
      <c r="A75" s="55"/>
      <c r="B75" s="55"/>
      <c r="C75" s="53" t="s">
        <v>117</v>
      </c>
      <c r="D75" s="54">
        <v>59700</v>
      </c>
      <c r="E75" s="56">
        <v>20.76</v>
      </c>
      <c r="F75" s="54">
        <v>59679.24</v>
      </c>
      <c r="I75" s="69" t="s">
        <v>117</v>
      </c>
      <c r="J75" s="67">
        <v>59700</v>
      </c>
      <c r="K75" s="67">
        <v>20.76</v>
      </c>
      <c r="L75" s="67">
        <v>59679.24</v>
      </c>
    </row>
    <row r="76" spans="1:12" x14ac:dyDescent="0.25">
      <c r="A76" s="55" t="s">
        <v>152</v>
      </c>
      <c r="B76" s="55">
        <v>111857</v>
      </c>
      <c r="C76" s="53" t="s">
        <v>119</v>
      </c>
      <c r="D76" s="54">
        <v>61509</v>
      </c>
      <c r="E76" s="56">
        <v>20.76</v>
      </c>
      <c r="F76" s="54">
        <v>61488.24</v>
      </c>
      <c r="I76" s="69" t="s">
        <v>119</v>
      </c>
      <c r="J76" s="67">
        <v>61509</v>
      </c>
      <c r="K76" s="67">
        <v>20.76</v>
      </c>
      <c r="L76" s="67">
        <v>61488.24</v>
      </c>
    </row>
    <row r="77" spans="1:12" x14ac:dyDescent="0.25">
      <c r="A77" s="55"/>
      <c r="B77" s="55"/>
      <c r="C77" s="53" t="s">
        <v>117</v>
      </c>
      <c r="D77" s="54">
        <v>55650</v>
      </c>
      <c r="E77" s="56">
        <v>55031.17</v>
      </c>
      <c r="F77" s="54">
        <v>618.83000000000004</v>
      </c>
      <c r="I77" s="69" t="s">
        <v>117</v>
      </c>
      <c r="J77" s="67">
        <v>55650</v>
      </c>
      <c r="K77" s="67">
        <v>55031.17</v>
      </c>
      <c r="L77" s="67">
        <v>618.83000000000004</v>
      </c>
    </row>
    <row r="78" spans="1:12" x14ac:dyDescent="0.25">
      <c r="A78" s="55" t="s">
        <v>153</v>
      </c>
      <c r="B78" s="55">
        <v>111791</v>
      </c>
      <c r="C78" s="53" t="s">
        <v>119</v>
      </c>
      <c r="D78" s="54">
        <v>55752</v>
      </c>
      <c r="E78" s="56">
        <v>55031.17</v>
      </c>
      <c r="F78" s="54">
        <v>720.83</v>
      </c>
      <c r="I78" s="69" t="s">
        <v>119</v>
      </c>
      <c r="J78" s="67">
        <v>55752</v>
      </c>
      <c r="K78" s="67">
        <v>55031.17</v>
      </c>
      <c r="L78" s="67">
        <v>720.83</v>
      </c>
    </row>
    <row r="79" spans="1:12" x14ac:dyDescent="0.25">
      <c r="A79" s="55"/>
      <c r="B79" s="55"/>
      <c r="C79" s="53" t="s">
        <v>117</v>
      </c>
      <c r="D79" s="54">
        <v>53550</v>
      </c>
      <c r="E79" s="56">
        <v>0</v>
      </c>
      <c r="F79" s="54">
        <v>53550</v>
      </c>
      <c r="I79" s="69" t="s">
        <v>117</v>
      </c>
      <c r="J79" s="67">
        <v>53550</v>
      </c>
      <c r="K79" s="67">
        <v>0</v>
      </c>
      <c r="L79" s="67">
        <v>53550</v>
      </c>
    </row>
    <row r="80" spans="1:12" x14ac:dyDescent="0.25">
      <c r="A80" s="55" t="s">
        <v>154</v>
      </c>
      <c r="B80" s="55">
        <v>111783</v>
      </c>
      <c r="C80" s="53" t="s">
        <v>119</v>
      </c>
      <c r="D80" s="54">
        <v>56358</v>
      </c>
      <c r="E80" s="56">
        <v>0</v>
      </c>
      <c r="F80" s="54">
        <v>56358</v>
      </c>
      <c r="I80" s="69" t="s">
        <v>119</v>
      </c>
      <c r="J80" s="67">
        <v>56358</v>
      </c>
      <c r="K80" s="67">
        <v>0</v>
      </c>
      <c r="L80" s="67">
        <v>56358</v>
      </c>
    </row>
    <row r="81" spans="1:12" x14ac:dyDescent="0.25">
      <c r="A81" s="55"/>
      <c r="B81" s="55"/>
      <c r="C81" s="53" t="s">
        <v>117</v>
      </c>
      <c r="D81" s="54">
        <v>38850</v>
      </c>
      <c r="E81" s="56">
        <v>37783.97</v>
      </c>
      <c r="F81" s="54">
        <v>1066.03</v>
      </c>
      <c r="I81" s="69" t="s">
        <v>117</v>
      </c>
      <c r="J81" s="67">
        <v>38850</v>
      </c>
      <c r="K81" s="67">
        <v>37783.97</v>
      </c>
      <c r="L81" s="67">
        <v>1066.03</v>
      </c>
    </row>
    <row r="82" spans="1:12" x14ac:dyDescent="0.25">
      <c r="A82" s="55" t="s">
        <v>155</v>
      </c>
      <c r="B82" s="55">
        <v>111794</v>
      </c>
      <c r="C82" s="53" t="s">
        <v>119</v>
      </c>
      <c r="D82" s="54">
        <v>34845</v>
      </c>
      <c r="E82" s="56">
        <v>37783.97</v>
      </c>
      <c r="F82" s="54">
        <v>-2938.97</v>
      </c>
      <c r="I82" s="69" t="s">
        <v>119</v>
      </c>
      <c r="J82" s="67">
        <v>34845</v>
      </c>
      <c r="K82" s="67">
        <v>37783.97</v>
      </c>
      <c r="L82" s="67">
        <v>-2938.97</v>
      </c>
    </row>
    <row r="83" spans="1:12" x14ac:dyDescent="0.25">
      <c r="A83" s="55"/>
      <c r="B83" s="55"/>
      <c r="C83" s="53" t="s">
        <v>117</v>
      </c>
      <c r="D83" s="54">
        <v>322500</v>
      </c>
      <c r="E83" s="56">
        <v>44.28</v>
      </c>
      <c r="F83" s="54">
        <v>322455.71999999997</v>
      </c>
      <c r="I83" s="69" t="s">
        <v>117</v>
      </c>
      <c r="J83" s="67">
        <v>322500</v>
      </c>
      <c r="K83" s="67">
        <v>44.28</v>
      </c>
      <c r="L83" s="67">
        <v>322455.71999999997</v>
      </c>
    </row>
    <row r="84" spans="1:12" x14ac:dyDescent="0.25">
      <c r="A84" s="55" t="s">
        <v>156</v>
      </c>
      <c r="B84" s="55">
        <v>111876</v>
      </c>
      <c r="C84" s="53" t="s">
        <v>119</v>
      </c>
      <c r="D84" s="54">
        <v>336481.5</v>
      </c>
      <c r="E84" s="56">
        <v>44.28</v>
      </c>
      <c r="F84" s="54">
        <v>336437.22</v>
      </c>
      <c r="I84" s="69" t="s">
        <v>119</v>
      </c>
      <c r="J84" s="67">
        <v>336481.5</v>
      </c>
      <c r="K84" s="67">
        <v>44.28</v>
      </c>
      <c r="L84" s="67">
        <v>336437.22</v>
      </c>
    </row>
    <row r="85" spans="1:12" x14ac:dyDescent="0.25">
      <c r="A85" s="55"/>
      <c r="B85" s="55"/>
      <c r="C85" s="53" t="s">
        <v>117</v>
      </c>
      <c r="D85" s="54">
        <v>142500</v>
      </c>
      <c r="E85" s="56">
        <v>112252.99</v>
      </c>
      <c r="F85" s="54">
        <v>30247.01</v>
      </c>
      <c r="I85" s="69" t="s">
        <v>117</v>
      </c>
      <c r="J85" s="67">
        <v>142500</v>
      </c>
      <c r="K85" s="67">
        <v>112252.99</v>
      </c>
      <c r="L85" s="67">
        <v>30247.01</v>
      </c>
    </row>
    <row r="86" spans="1:12" x14ac:dyDescent="0.25">
      <c r="A86" s="62" t="s">
        <v>157</v>
      </c>
      <c r="B86" s="62">
        <v>16047177</v>
      </c>
      <c r="C86" s="63" t="s">
        <v>119</v>
      </c>
      <c r="D86" s="64">
        <v>137259</v>
      </c>
      <c r="E86" s="64">
        <v>112252.99</v>
      </c>
      <c r="F86" s="64">
        <v>25006.01</v>
      </c>
      <c r="I86" s="71" t="s">
        <v>119</v>
      </c>
      <c r="J86" s="72">
        <v>137259</v>
      </c>
      <c r="K86" s="72">
        <v>112252.99</v>
      </c>
      <c r="L86" s="72">
        <v>25006.01</v>
      </c>
    </row>
    <row r="87" spans="1:12" x14ac:dyDescent="0.25">
      <c r="A87" s="55"/>
      <c r="B87" s="55"/>
      <c r="C87" s="53" t="s">
        <v>117</v>
      </c>
      <c r="D87" s="54">
        <v>9200</v>
      </c>
      <c r="E87" s="56">
        <v>8943.1</v>
      </c>
      <c r="F87" s="54">
        <v>256.89999999999998</v>
      </c>
      <c r="I87" s="69" t="s">
        <v>117</v>
      </c>
      <c r="J87" s="67">
        <v>9200</v>
      </c>
      <c r="K87" s="67">
        <v>8943.1</v>
      </c>
      <c r="L87" s="67">
        <v>256.89999999999998</v>
      </c>
    </row>
    <row r="88" spans="1:12" x14ac:dyDescent="0.25">
      <c r="A88" s="55" t="s">
        <v>158</v>
      </c>
      <c r="B88" s="55">
        <v>225426</v>
      </c>
      <c r="C88" s="53" t="s">
        <v>119</v>
      </c>
      <c r="D88" s="54">
        <v>9292</v>
      </c>
      <c r="E88" s="56">
        <v>8943.1</v>
      </c>
      <c r="F88" s="54">
        <v>348.9</v>
      </c>
      <c r="I88" s="69" t="s">
        <v>119</v>
      </c>
      <c r="J88" s="67">
        <v>9292</v>
      </c>
      <c r="K88" s="67">
        <v>8943.1</v>
      </c>
      <c r="L88" s="67">
        <v>348.9</v>
      </c>
    </row>
    <row r="89" spans="1:12" x14ac:dyDescent="0.25">
      <c r="A89" s="55"/>
      <c r="B89" s="55"/>
      <c r="C89" s="53" t="s">
        <v>117</v>
      </c>
      <c r="D89" s="54">
        <v>50100</v>
      </c>
      <c r="E89" s="56">
        <v>49652.05</v>
      </c>
      <c r="F89" s="54">
        <v>447.95</v>
      </c>
      <c r="I89" s="69" t="s">
        <v>117</v>
      </c>
      <c r="J89" s="67">
        <v>50100</v>
      </c>
      <c r="K89" s="67">
        <v>49652.05</v>
      </c>
      <c r="L89" s="67">
        <v>447.95</v>
      </c>
    </row>
    <row r="90" spans="1:12" x14ac:dyDescent="0.25">
      <c r="A90" s="55" t="s">
        <v>159</v>
      </c>
      <c r="B90" s="55">
        <v>111739</v>
      </c>
      <c r="C90" s="53" t="s">
        <v>119</v>
      </c>
      <c r="D90" s="54">
        <v>59388</v>
      </c>
      <c r="E90" s="56">
        <v>49652.05</v>
      </c>
      <c r="F90" s="54">
        <v>9735.9500000000007</v>
      </c>
      <c r="I90" s="69" t="s">
        <v>119</v>
      </c>
      <c r="J90" s="67">
        <v>59388</v>
      </c>
      <c r="K90" s="67">
        <v>49652.05</v>
      </c>
      <c r="L90" s="67">
        <v>9735.9500000000007</v>
      </c>
    </row>
    <row r="91" spans="1:12" x14ac:dyDescent="0.25">
      <c r="A91" s="55"/>
      <c r="B91" s="55"/>
      <c r="C91" s="53" t="s">
        <v>117</v>
      </c>
      <c r="D91" s="54">
        <v>49650</v>
      </c>
      <c r="E91" s="56">
        <v>0</v>
      </c>
      <c r="F91" s="54">
        <v>49650</v>
      </c>
      <c r="I91" s="69" t="s">
        <v>117</v>
      </c>
      <c r="J91" s="67">
        <v>49650</v>
      </c>
      <c r="K91" s="67">
        <v>0</v>
      </c>
      <c r="L91" s="67">
        <v>49650</v>
      </c>
    </row>
    <row r="92" spans="1:12" x14ac:dyDescent="0.25">
      <c r="A92" s="55" t="s">
        <v>160</v>
      </c>
      <c r="B92" s="55">
        <v>111729</v>
      </c>
      <c r="C92" s="53" t="s">
        <v>119</v>
      </c>
      <c r="D92" s="54">
        <v>52419</v>
      </c>
      <c r="E92" s="56">
        <v>0</v>
      </c>
      <c r="F92" s="54">
        <v>52419</v>
      </c>
      <c r="I92" s="69" t="s">
        <v>119</v>
      </c>
      <c r="J92" s="67">
        <v>52419</v>
      </c>
      <c r="K92" s="67">
        <v>0</v>
      </c>
      <c r="L92" s="67">
        <v>52419</v>
      </c>
    </row>
    <row r="93" spans="1:12" x14ac:dyDescent="0.25">
      <c r="A93" s="55"/>
      <c r="B93" s="55"/>
      <c r="C93" s="53" t="s">
        <v>117</v>
      </c>
      <c r="D93" s="54">
        <v>124500</v>
      </c>
      <c r="E93" s="56">
        <v>0</v>
      </c>
      <c r="F93" s="54">
        <v>124500</v>
      </c>
      <c r="I93" s="69" t="s">
        <v>117</v>
      </c>
      <c r="J93" s="67">
        <v>124500</v>
      </c>
      <c r="K93" s="67">
        <v>0</v>
      </c>
      <c r="L93" s="67">
        <v>124500</v>
      </c>
    </row>
    <row r="94" spans="1:12" x14ac:dyDescent="0.25">
      <c r="A94" s="55" t="s">
        <v>161</v>
      </c>
      <c r="B94" s="55">
        <v>111780</v>
      </c>
      <c r="C94" s="53" t="s">
        <v>119</v>
      </c>
      <c r="D94" s="54">
        <v>126502.5</v>
      </c>
      <c r="E94" s="56">
        <v>0</v>
      </c>
      <c r="F94" s="54">
        <v>126502.5</v>
      </c>
      <c r="I94" s="69" t="s">
        <v>119</v>
      </c>
      <c r="J94" s="67">
        <v>126502.5</v>
      </c>
      <c r="K94" s="67">
        <v>0</v>
      </c>
      <c r="L94" s="67">
        <v>126502.5</v>
      </c>
    </row>
    <row r="95" spans="1:12" x14ac:dyDescent="0.25">
      <c r="A95" s="55"/>
      <c r="B95" s="55"/>
      <c r="C95" s="53" t="s">
        <v>117</v>
      </c>
      <c r="D95" s="54">
        <v>265050</v>
      </c>
      <c r="E95" s="56">
        <v>264478.34000000003</v>
      </c>
      <c r="F95" s="54">
        <v>571.66</v>
      </c>
      <c r="I95" s="69" t="s">
        <v>117</v>
      </c>
      <c r="J95" s="67">
        <v>265050</v>
      </c>
      <c r="K95" s="67">
        <v>264478.34000000003</v>
      </c>
      <c r="L95" s="67">
        <v>571.66</v>
      </c>
    </row>
    <row r="96" spans="1:12" x14ac:dyDescent="0.25">
      <c r="A96" s="55" t="s">
        <v>162</v>
      </c>
      <c r="B96" s="55">
        <v>111801</v>
      </c>
      <c r="C96" s="53" t="s">
        <v>119</v>
      </c>
      <c r="D96" s="54">
        <v>259368</v>
      </c>
      <c r="E96" s="56">
        <v>264478.34000000003</v>
      </c>
      <c r="F96" s="54">
        <v>-5110.34</v>
      </c>
      <c r="I96" s="69" t="s">
        <v>119</v>
      </c>
      <c r="J96" s="67">
        <v>259368</v>
      </c>
      <c r="K96" s="67">
        <v>264478.34000000003</v>
      </c>
      <c r="L96" s="67">
        <v>-5110.34</v>
      </c>
    </row>
    <row r="97" spans="1:12" x14ac:dyDescent="0.25">
      <c r="A97" s="55"/>
      <c r="B97" s="55"/>
      <c r="C97" s="53" t="s">
        <v>117</v>
      </c>
      <c r="D97" s="54">
        <v>55650</v>
      </c>
      <c r="E97" s="56">
        <v>0</v>
      </c>
      <c r="F97" s="54">
        <v>55650</v>
      </c>
      <c r="I97" s="69" t="s">
        <v>117</v>
      </c>
      <c r="J97" s="67">
        <v>55650</v>
      </c>
      <c r="K97" s="67">
        <v>0</v>
      </c>
      <c r="L97" s="67">
        <v>55650</v>
      </c>
    </row>
    <row r="98" spans="1:12" x14ac:dyDescent="0.25">
      <c r="A98" s="55" t="s">
        <v>163</v>
      </c>
      <c r="B98" s="55">
        <v>111754</v>
      </c>
      <c r="C98" s="53" t="s">
        <v>119</v>
      </c>
      <c r="D98" s="54">
        <v>50904</v>
      </c>
      <c r="E98" s="56">
        <v>0</v>
      </c>
      <c r="F98" s="54">
        <v>50904</v>
      </c>
      <c r="I98" s="69" t="s">
        <v>119</v>
      </c>
      <c r="J98" s="67">
        <v>50904</v>
      </c>
      <c r="K98" s="67">
        <v>0</v>
      </c>
      <c r="L98" s="67">
        <v>50904</v>
      </c>
    </row>
    <row r="99" spans="1:12" x14ac:dyDescent="0.25">
      <c r="A99" s="55"/>
      <c r="B99" s="55"/>
      <c r="C99" s="53" t="s">
        <v>117</v>
      </c>
      <c r="D99" s="54">
        <v>71250</v>
      </c>
      <c r="E99" s="56">
        <v>20.76</v>
      </c>
      <c r="F99" s="54">
        <v>71229.240000000005</v>
      </c>
      <c r="I99" s="69" t="s">
        <v>117</v>
      </c>
      <c r="J99" s="67">
        <v>71250</v>
      </c>
      <c r="K99" s="67">
        <v>20.76</v>
      </c>
      <c r="L99" s="67">
        <v>71229.240000000005</v>
      </c>
    </row>
    <row r="100" spans="1:12" x14ac:dyDescent="0.25">
      <c r="A100" s="55" t="s">
        <v>164</v>
      </c>
      <c r="B100" s="55">
        <v>111880</v>
      </c>
      <c r="C100" s="53" t="s">
        <v>119</v>
      </c>
      <c r="D100" s="54">
        <v>73326</v>
      </c>
      <c r="E100" s="56">
        <v>20.76</v>
      </c>
      <c r="F100" s="54">
        <v>73305.240000000005</v>
      </c>
      <c r="I100" s="69" t="s">
        <v>119</v>
      </c>
      <c r="J100" s="67">
        <v>73326</v>
      </c>
      <c r="K100" s="67">
        <v>20.76</v>
      </c>
      <c r="L100" s="67">
        <v>73305.240000000005</v>
      </c>
    </row>
    <row r="101" spans="1:12" x14ac:dyDescent="0.25">
      <c r="A101" s="55"/>
      <c r="B101" s="55"/>
      <c r="C101" s="53" t="s">
        <v>117</v>
      </c>
      <c r="D101" s="54">
        <v>99450</v>
      </c>
      <c r="E101" s="56">
        <v>20.76</v>
      </c>
      <c r="F101" s="54">
        <v>99429.24</v>
      </c>
      <c r="I101" s="69" t="s">
        <v>117</v>
      </c>
      <c r="J101" s="67">
        <v>99450</v>
      </c>
      <c r="K101" s="67">
        <v>20.76</v>
      </c>
      <c r="L101" s="67">
        <v>99429.24</v>
      </c>
    </row>
    <row r="102" spans="1:12" x14ac:dyDescent="0.25">
      <c r="A102" s="55" t="s">
        <v>165</v>
      </c>
      <c r="B102" s="55">
        <v>111882</v>
      </c>
      <c r="C102" s="53" t="s">
        <v>119</v>
      </c>
      <c r="D102" s="54">
        <v>98020.5</v>
      </c>
      <c r="E102" s="56">
        <v>20.76</v>
      </c>
      <c r="F102" s="54">
        <v>97999.74</v>
      </c>
      <c r="I102" s="69" t="s">
        <v>119</v>
      </c>
      <c r="J102" s="67">
        <v>98020.5</v>
      </c>
      <c r="K102" s="67">
        <v>20.76</v>
      </c>
      <c r="L102" s="67">
        <v>97999.74</v>
      </c>
    </row>
    <row r="103" spans="1:12" x14ac:dyDescent="0.25">
      <c r="A103" s="55"/>
      <c r="B103" s="55"/>
      <c r="C103" s="53" t="s">
        <v>117</v>
      </c>
      <c r="D103" s="54">
        <v>38850</v>
      </c>
      <c r="E103" s="56">
        <v>0</v>
      </c>
      <c r="F103" s="54">
        <v>38850</v>
      </c>
      <c r="I103" s="69" t="s">
        <v>117</v>
      </c>
      <c r="J103" s="67">
        <v>38850</v>
      </c>
      <c r="K103" s="67">
        <v>0</v>
      </c>
      <c r="L103" s="67">
        <v>38850</v>
      </c>
    </row>
    <row r="104" spans="1:12" x14ac:dyDescent="0.25">
      <c r="A104" s="62" t="s">
        <v>166</v>
      </c>
      <c r="B104" s="62">
        <v>16082849</v>
      </c>
      <c r="C104" s="63" t="s">
        <v>119</v>
      </c>
      <c r="D104" s="64">
        <v>43935</v>
      </c>
      <c r="E104" s="64">
        <v>0</v>
      </c>
      <c r="F104" s="64">
        <v>43935</v>
      </c>
      <c r="I104" s="71" t="s">
        <v>119</v>
      </c>
      <c r="J104" s="72">
        <v>43935</v>
      </c>
      <c r="K104" s="72">
        <v>0</v>
      </c>
      <c r="L104" s="72">
        <v>43935</v>
      </c>
    </row>
    <row r="105" spans="1:12" x14ac:dyDescent="0.25">
      <c r="A105" s="55"/>
      <c r="B105" s="55"/>
      <c r="C105" s="53" t="s">
        <v>117</v>
      </c>
      <c r="D105" s="54">
        <v>41400</v>
      </c>
      <c r="E105" s="56">
        <v>32.520000000000003</v>
      </c>
      <c r="F105" s="54">
        <v>41367.480000000003</v>
      </c>
      <c r="I105" s="69" t="s">
        <v>117</v>
      </c>
      <c r="J105" s="67">
        <v>41400</v>
      </c>
      <c r="K105" s="67">
        <v>32.520000000000003</v>
      </c>
      <c r="L105" s="67">
        <v>41367.480000000003</v>
      </c>
    </row>
    <row r="106" spans="1:12" x14ac:dyDescent="0.25">
      <c r="A106" s="62" t="s">
        <v>167</v>
      </c>
      <c r="B106" s="62">
        <v>16024018</v>
      </c>
      <c r="C106" s="63" t="s">
        <v>119</v>
      </c>
      <c r="D106" s="64">
        <v>36057</v>
      </c>
      <c r="E106" s="64">
        <v>32.520000000000003</v>
      </c>
      <c r="F106" s="64">
        <v>36024.480000000003</v>
      </c>
      <c r="I106" s="71" t="s">
        <v>119</v>
      </c>
      <c r="J106" s="72">
        <v>36057</v>
      </c>
      <c r="K106" s="72">
        <v>32.520000000000003</v>
      </c>
      <c r="L106" s="72">
        <v>36024.480000000003</v>
      </c>
    </row>
    <row r="107" spans="1:12" x14ac:dyDescent="0.25">
      <c r="A107" s="55"/>
      <c r="B107" s="55"/>
      <c r="C107" s="53" t="s">
        <v>117</v>
      </c>
      <c r="D107" s="54">
        <v>95400</v>
      </c>
      <c r="E107" s="56">
        <v>87044.82</v>
      </c>
      <c r="F107" s="54">
        <v>8355.18</v>
      </c>
      <c r="I107" s="69" t="s">
        <v>117</v>
      </c>
      <c r="J107" s="67">
        <v>95400</v>
      </c>
      <c r="K107" s="67">
        <v>87044.82</v>
      </c>
      <c r="L107" s="67">
        <v>8355.18</v>
      </c>
    </row>
    <row r="108" spans="1:12" x14ac:dyDescent="0.25">
      <c r="A108" s="55" t="s">
        <v>168</v>
      </c>
      <c r="B108" s="55">
        <v>111800</v>
      </c>
      <c r="C108" s="53" t="s">
        <v>119</v>
      </c>
      <c r="D108" s="54">
        <v>98929.5</v>
      </c>
      <c r="E108" s="56">
        <v>87044.82</v>
      </c>
      <c r="F108" s="54">
        <v>11884.68</v>
      </c>
      <c r="I108" s="69" t="s">
        <v>119</v>
      </c>
      <c r="J108" s="67">
        <v>98929.5</v>
      </c>
      <c r="K108" s="67">
        <v>87044.82</v>
      </c>
      <c r="L108" s="67">
        <v>11884.68</v>
      </c>
    </row>
    <row r="109" spans="1:12" x14ac:dyDescent="0.25">
      <c r="A109" s="55"/>
      <c r="B109" s="55"/>
      <c r="C109" s="53" t="s">
        <v>117</v>
      </c>
      <c r="D109" s="54">
        <v>53250</v>
      </c>
      <c r="E109" s="56">
        <v>20.76</v>
      </c>
      <c r="F109" s="54">
        <v>53229.24</v>
      </c>
      <c r="I109" s="69" t="s">
        <v>117</v>
      </c>
      <c r="J109" s="67">
        <v>53250</v>
      </c>
      <c r="K109" s="67">
        <v>20.76</v>
      </c>
      <c r="L109" s="67">
        <v>53229.24</v>
      </c>
    </row>
    <row r="110" spans="1:12" x14ac:dyDescent="0.25">
      <c r="A110" s="55" t="s">
        <v>169</v>
      </c>
      <c r="B110" s="55">
        <v>111843</v>
      </c>
      <c r="C110" s="53" t="s">
        <v>119</v>
      </c>
      <c r="D110" s="54">
        <v>50146.5</v>
      </c>
      <c r="E110" s="56">
        <v>20.76</v>
      </c>
      <c r="F110" s="54">
        <v>50125.74</v>
      </c>
      <c r="I110" s="69" t="s">
        <v>119</v>
      </c>
      <c r="J110" s="67">
        <v>50146.5</v>
      </c>
      <c r="K110" s="67">
        <v>20.76</v>
      </c>
      <c r="L110" s="67">
        <v>50125.74</v>
      </c>
    </row>
    <row r="111" spans="1:12" x14ac:dyDescent="0.25">
      <c r="A111" s="55"/>
      <c r="B111" s="55"/>
      <c r="C111" s="53" t="s">
        <v>117</v>
      </c>
      <c r="D111" s="54">
        <v>80250</v>
      </c>
      <c r="E111" s="56">
        <v>20.76</v>
      </c>
      <c r="F111" s="54">
        <v>80229.240000000005</v>
      </c>
      <c r="I111" s="69" t="s">
        <v>117</v>
      </c>
      <c r="J111" s="67">
        <v>80250</v>
      </c>
      <c r="K111" s="67">
        <v>20.76</v>
      </c>
      <c r="L111" s="67">
        <v>80229.240000000005</v>
      </c>
    </row>
    <row r="112" spans="1:12" x14ac:dyDescent="0.25">
      <c r="A112" s="55" t="s">
        <v>170</v>
      </c>
      <c r="B112" s="55">
        <v>111746</v>
      </c>
      <c r="C112" s="53" t="s">
        <v>119</v>
      </c>
      <c r="D112" s="54">
        <v>87415.5</v>
      </c>
      <c r="E112" s="56">
        <v>20.76</v>
      </c>
      <c r="F112" s="54">
        <v>87394.74</v>
      </c>
      <c r="I112" s="69" t="s">
        <v>119</v>
      </c>
      <c r="J112" s="67">
        <v>87415.5</v>
      </c>
      <c r="K112" s="67">
        <v>20.76</v>
      </c>
      <c r="L112" s="67">
        <v>87394.74</v>
      </c>
    </row>
    <row r="113" spans="1:12" x14ac:dyDescent="0.25">
      <c r="A113" s="55"/>
      <c r="B113" s="55"/>
      <c r="C113" s="53" t="s">
        <v>117</v>
      </c>
      <c r="D113" s="54">
        <v>111600</v>
      </c>
      <c r="E113" s="56">
        <v>95042.08</v>
      </c>
      <c r="F113" s="54">
        <v>16557.919999999998</v>
      </c>
      <c r="I113" s="69" t="s">
        <v>117</v>
      </c>
      <c r="J113" s="67">
        <v>111600</v>
      </c>
      <c r="K113" s="67">
        <v>95042.08</v>
      </c>
      <c r="L113" s="67">
        <v>16557.919999999998</v>
      </c>
    </row>
    <row r="114" spans="1:12" x14ac:dyDescent="0.25">
      <c r="A114" s="55" t="s">
        <v>171</v>
      </c>
      <c r="B114" s="55">
        <v>111828</v>
      </c>
      <c r="C114" s="53" t="s">
        <v>119</v>
      </c>
      <c r="D114" s="54">
        <v>104989.5</v>
      </c>
      <c r="E114" s="56">
        <v>95042.08</v>
      </c>
      <c r="F114" s="54">
        <v>9947.42</v>
      </c>
      <c r="I114" s="69" t="s">
        <v>119</v>
      </c>
      <c r="J114" s="67">
        <v>104989.5</v>
      </c>
      <c r="K114" s="67">
        <v>95042.08</v>
      </c>
      <c r="L114" s="67">
        <v>9947.42</v>
      </c>
    </row>
    <row r="115" spans="1:12" x14ac:dyDescent="0.25">
      <c r="A115" s="55"/>
      <c r="B115" s="55"/>
      <c r="C115" s="53" t="s">
        <v>117</v>
      </c>
      <c r="D115" s="54">
        <v>91500</v>
      </c>
      <c r="E115" s="56">
        <v>87450.93</v>
      </c>
      <c r="F115" s="54">
        <v>4049.07</v>
      </c>
      <c r="I115" s="69" t="s">
        <v>117</v>
      </c>
      <c r="J115" s="67">
        <v>91500</v>
      </c>
      <c r="K115" s="67">
        <v>87450.93</v>
      </c>
      <c r="L115" s="67">
        <v>4049.07</v>
      </c>
    </row>
    <row r="116" spans="1:12" x14ac:dyDescent="0.25">
      <c r="A116" s="55" t="s">
        <v>172</v>
      </c>
      <c r="B116" s="55">
        <v>111807</v>
      </c>
      <c r="C116" s="53" t="s">
        <v>119</v>
      </c>
      <c r="D116" s="54">
        <v>90900</v>
      </c>
      <c r="E116" s="56">
        <v>87450.93</v>
      </c>
      <c r="F116" s="54">
        <v>3449.07</v>
      </c>
      <c r="I116" s="69" t="s">
        <v>119</v>
      </c>
      <c r="J116" s="67">
        <v>90900</v>
      </c>
      <c r="K116" s="67">
        <v>87450.93</v>
      </c>
      <c r="L116" s="67">
        <v>3449.07</v>
      </c>
    </row>
    <row r="117" spans="1:12" x14ac:dyDescent="0.25">
      <c r="A117" s="55"/>
      <c r="B117" s="55"/>
      <c r="C117" s="53" t="s">
        <v>117</v>
      </c>
      <c r="D117" s="54">
        <v>93150</v>
      </c>
      <c r="E117" s="56">
        <v>90652.43</v>
      </c>
      <c r="F117" s="54">
        <v>2497.5700000000002</v>
      </c>
      <c r="I117" s="69" t="s">
        <v>117</v>
      </c>
      <c r="J117" s="67">
        <v>93150</v>
      </c>
      <c r="K117" s="67">
        <v>90652.43</v>
      </c>
      <c r="L117" s="67">
        <v>2497.5700000000002</v>
      </c>
    </row>
    <row r="118" spans="1:12" x14ac:dyDescent="0.25">
      <c r="A118" s="55" t="s">
        <v>173</v>
      </c>
      <c r="B118" s="55">
        <v>111824</v>
      </c>
      <c r="C118" s="53" t="s">
        <v>119</v>
      </c>
      <c r="D118" s="54">
        <v>93475.5</v>
      </c>
      <c r="E118" s="56">
        <v>90652.43</v>
      </c>
      <c r="F118" s="54">
        <v>2823.07</v>
      </c>
      <c r="I118" s="69" t="s">
        <v>119</v>
      </c>
      <c r="J118" s="67">
        <v>93475.5</v>
      </c>
      <c r="K118" s="67">
        <v>90652.43</v>
      </c>
      <c r="L118" s="67">
        <v>2823.07</v>
      </c>
    </row>
    <row r="119" spans="1:12" x14ac:dyDescent="0.25">
      <c r="A119" s="55"/>
      <c r="B119" s="55"/>
      <c r="C119" s="53" t="s">
        <v>117</v>
      </c>
      <c r="D119" s="54">
        <v>97350</v>
      </c>
      <c r="E119" s="56">
        <v>20.76</v>
      </c>
      <c r="F119" s="54">
        <v>97329.24</v>
      </c>
      <c r="I119" s="69" t="s">
        <v>117</v>
      </c>
      <c r="J119" s="67">
        <v>97350</v>
      </c>
      <c r="K119" s="67">
        <v>20.76</v>
      </c>
      <c r="L119" s="67">
        <v>97329.24</v>
      </c>
    </row>
    <row r="120" spans="1:12" x14ac:dyDescent="0.25">
      <c r="A120" s="55" t="s">
        <v>174</v>
      </c>
      <c r="B120" s="55">
        <v>111740</v>
      </c>
      <c r="C120" s="53" t="s">
        <v>119</v>
      </c>
      <c r="D120" s="54">
        <v>97263</v>
      </c>
      <c r="E120" s="56">
        <v>20.76</v>
      </c>
      <c r="F120" s="54">
        <v>97242.240000000005</v>
      </c>
      <c r="I120" s="69" t="s">
        <v>119</v>
      </c>
      <c r="J120" s="67">
        <v>97263</v>
      </c>
      <c r="K120" s="67">
        <v>20.76</v>
      </c>
      <c r="L120" s="67">
        <v>97242.240000000005</v>
      </c>
    </row>
    <row r="121" spans="1:12" x14ac:dyDescent="0.25">
      <c r="A121" s="55"/>
      <c r="B121" s="55"/>
      <c r="C121" s="53" t="s">
        <v>117</v>
      </c>
      <c r="D121" s="54">
        <v>68850</v>
      </c>
      <c r="E121" s="56">
        <v>0</v>
      </c>
      <c r="F121" s="54">
        <v>68850</v>
      </c>
      <c r="I121" s="69" t="s">
        <v>117</v>
      </c>
      <c r="J121" s="67">
        <v>68850</v>
      </c>
      <c r="K121" s="67">
        <v>0</v>
      </c>
      <c r="L121" s="67">
        <v>68850</v>
      </c>
    </row>
    <row r="122" spans="1:12" x14ac:dyDescent="0.25">
      <c r="A122" s="55" t="s">
        <v>175</v>
      </c>
      <c r="B122" s="55">
        <v>111878</v>
      </c>
      <c r="C122" s="53" t="s">
        <v>119</v>
      </c>
      <c r="D122" s="54">
        <v>59842.5</v>
      </c>
      <c r="E122" s="56">
        <v>0</v>
      </c>
      <c r="F122" s="54">
        <v>59842.5</v>
      </c>
      <c r="I122" s="69" t="s">
        <v>119</v>
      </c>
      <c r="J122" s="67">
        <v>59842.5</v>
      </c>
      <c r="K122" s="67">
        <v>0</v>
      </c>
      <c r="L122" s="67">
        <v>59842.5</v>
      </c>
    </row>
    <row r="123" spans="1:12" x14ac:dyDescent="0.25">
      <c r="A123" s="55"/>
      <c r="B123" s="55"/>
      <c r="C123" s="53" t="s">
        <v>117</v>
      </c>
      <c r="D123" s="54">
        <v>124050</v>
      </c>
      <c r="E123" s="56">
        <v>32.520000000000003</v>
      </c>
      <c r="F123" s="54">
        <v>124017.48</v>
      </c>
      <c r="I123" s="69" t="s">
        <v>117</v>
      </c>
      <c r="J123" s="67">
        <v>124050</v>
      </c>
      <c r="K123" s="67">
        <v>32.520000000000003</v>
      </c>
      <c r="L123" s="67">
        <v>124017.48</v>
      </c>
    </row>
    <row r="124" spans="1:12" x14ac:dyDescent="0.25">
      <c r="A124" s="62" t="s">
        <v>176</v>
      </c>
      <c r="B124" s="62">
        <v>111795</v>
      </c>
      <c r="C124" s="63" t="s">
        <v>119</v>
      </c>
      <c r="D124" s="64">
        <v>126957</v>
      </c>
      <c r="E124" s="64">
        <v>32.520000000000003</v>
      </c>
      <c r="F124" s="64">
        <v>126924.48</v>
      </c>
      <c r="I124" s="71" t="s">
        <v>119</v>
      </c>
      <c r="J124" s="72">
        <v>126957</v>
      </c>
      <c r="K124" s="72">
        <v>32.520000000000003</v>
      </c>
      <c r="L124" s="72">
        <v>126924.48</v>
      </c>
    </row>
    <row r="125" spans="1:12" x14ac:dyDescent="0.25">
      <c r="A125" s="55"/>
      <c r="B125" s="55"/>
      <c r="C125" s="53" t="s">
        <v>117</v>
      </c>
      <c r="D125" s="54">
        <v>206250</v>
      </c>
      <c r="E125" s="56">
        <v>79.569999999999993</v>
      </c>
      <c r="F125" s="54">
        <v>206170.43</v>
      </c>
      <c r="I125" s="69" t="s">
        <v>117</v>
      </c>
      <c r="J125" s="67">
        <v>206250</v>
      </c>
      <c r="K125" s="67">
        <v>79.569999999999993</v>
      </c>
      <c r="L125" s="67">
        <v>206170.43</v>
      </c>
    </row>
    <row r="126" spans="1:12" x14ac:dyDescent="0.25">
      <c r="A126" s="62" t="s">
        <v>177</v>
      </c>
      <c r="B126" s="62">
        <v>16024019</v>
      </c>
      <c r="C126" s="63" t="s">
        <v>119</v>
      </c>
      <c r="D126" s="64">
        <v>205282.5</v>
      </c>
      <c r="E126" s="64">
        <v>79.569999999999993</v>
      </c>
      <c r="F126" s="64">
        <v>205202.93</v>
      </c>
      <c r="I126" s="71" t="s">
        <v>119</v>
      </c>
      <c r="J126" s="72">
        <v>205282.5</v>
      </c>
      <c r="K126" s="72">
        <v>79.569999999999993</v>
      </c>
      <c r="L126" s="72">
        <v>205202.93</v>
      </c>
    </row>
    <row r="127" spans="1:12" x14ac:dyDescent="0.25">
      <c r="A127" s="55"/>
      <c r="B127" s="55"/>
      <c r="C127" s="53" t="s">
        <v>117</v>
      </c>
      <c r="D127" s="54">
        <v>92700</v>
      </c>
      <c r="E127" s="56">
        <v>13.29</v>
      </c>
      <c r="F127" s="54">
        <v>92686.71</v>
      </c>
      <c r="I127" s="69" t="s">
        <v>117</v>
      </c>
      <c r="J127" s="67">
        <v>92700</v>
      </c>
      <c r="K127" s="67">
        <v>13.29</v>
      </c>
      <c r="L127" s="67">
        <v>92686.71</v>
      </c>
    </row>
    <row r="128" spans="1:12" x14ac:dyDescent="0.25">
      <c r="A128" s="62" t="s">
        <v>178</v>
      </c>
      <c r="B128" s="62">
        <v>111782</v>
      </c>
      <c r="C128" s="63" t="s">
        <v>119</v>
      </c>
      <c r="D128" s="64">
        <v>80749.5</v>
      </c>
      <c r="E128" s="64">
        <v>13.29</v>
      </c>
      <c r="F128" s="64">
        <v>80736.210000000006</v>
      </c>
      <c r="I128" s="71" t="s">
        <v>119</v>
      </c>
      <c r="J128" s="72">
        <v>80749.5</v>
      </c>
      <c r="K128" s="72">
        <v>13.29</v>
      </c>
      <c r="L128" s="72">
        <v>80736.210000000006</v>
      </c>
    </row>
    <row r="129" spans="1:12" x14ac:dyDescent="0.25">
      <c r="A129" s="55"/>
      <c r="B129" s="55"/>
      <c r="C129" s="53" t="s">
        <v>117</v>
      </c>
      <c r="D129" s="54">
        <v>75150</v>
      </c>
      <c r="E129" s="56">
        <v>44.28</v>
      </c>
      <c r="F129" s="54">
        <v>75105.72</v>
      </c>
      <c r="I129" s="69" t="s">
        <v>117</v>
      </c>
      <c r="J129" s="67">
        <v>75150</v>
      </c>
      <c r="K129" s="67">
        <v>44.28</v>
      </c>
      <c r="L129" s="67">
        <v>75105.72</v>
      </c>
    </row>
    <row r="130" spans="1:12" x14ac:dyDescent="0.25">
      <c r="A130" s="55" t="s">
        <v>88</v>
      </c>
      <c r="B130" s="55">
        <v>16042768</v>
      </c>
      <c r="C130" s="53" t="s">
        <v>119</v>
      </c>
      <c r="D130" s="54">
        <v>81204</v>
      </c>
      <c r="E130" s="56">
        <v>44.28</v>
      </c>
      <c r="F130" s="54">
        <v>81159.72</v>
      </c>
      <c r="I130" s="69" t="s">
        <v>119</v>
      </c>
      <c r="J130" s="67">
        <v>81204</v>
      </c>
      <c r="K130" s="67">
        <v>44.28</v>
      </c>
      <c r="L130" s="67">
        <v>81159.72</v>
      </c>
    </row>
    <row r="131" spans="1:12" x14ac:dyDescent="0.25">
      <c r="A131" s="55"/>
      <c r="B131" s="55"/>
      <c r="C131" s="53" t="s">
        <v>117</v>
      </c>
      <c r="D131" s="54">
        <v>69750</v>
      </c>
      <c r="E131" s="56">
        <v>0</v>
      </c>
      <c r="F131" s="54">
        <v>69750</v>
      </c>
      <c r="I131" s="69" t="s">
        <v>117</v>
      </c>
      <c r="J131" s="67">
        <v>69750</v>
      </c>
      <c r="K131" s="67">
        <v>0</v>
      </c>
      <c r="L131" s="67">
        <v>69750</v>
      </c>
    </row>
    <row r="132" spans="1:12" x14ac:dyDescent="0.25">
      <c r="A132" s="55" t="s">
        <v>179</v>
      </c>
      <c r="B132" s="55">
        <v>111847</v>
      </c>
      <c r="C132" s="53" t="s">
        <v>119</v>
      </c>
      <c r="D132" s="54">
        <v>70902</v>
      </c>
      <c r="E132" s="56">
        <v>0</v>
      </c>
      <c r="F132" s="54">
        <v>70902</v>
      </c>
      <c r="I132" s="69" t="s">
        <v>119</v>
      </c>
      <c r="J132" s="67">
        <v>70902</v>
      </c>
      <c r="K132" s="67">
        <v>0</v>
      </c>
      <c r="L132" s="67">
        <v>70902</v>
      </c>
    </row>
    <row r="133" spans="1:12" x14ac:dyDescent="0.25">
      <c r="A133" s="55"/>
      <c r="B133" s="55"/>
      <c r="C133" s="53" t="s">
        <v>117</v>
      </c>
      <c r="D133" s="54">
        <v>9200</v>
      </c>
      <c r="E133" s="56">
        <v>0</v>
      </c>
      <c r="F133" s="54">
        <v>9200</v>
      </c>
      <c r="I133" s="69" t="s">
        <v>117</v>
      </c>
      <c r="J133" s="67">
        <v>9200</v>
      </c>
      <c r="K133" s="67">
        <v>0</v>
      </c>
      <c r="L133" s="67">
        <v>9200</v>
      </c>
    </row>
    <row r="134" spans="1:12" x14ac:dyDescent="0.25">
      <c r="A134" s="55" t="s">
        <v>180</v>
      </c>
      <c r="B134" s="55">
        <v>234777</v>
      </c>
      <c r="C134" s="53" t="s">
        <v>119</v>
      </c>
      <c r="D134" s="54">
        <v>9292</v>
      </c>
      <c r="E134" s="56">
        <v>0</v>
      </c>
      <c r="F134" s="54">
        <v>9292</v>
      </c>
      <c r="I134" s="69" t="s">
        <v>119</v>
      </c>
      <c r="J134" s="67">
        <v>9292</v>
      </c>
      <c r="K134" s="67">
        <v>0</v>
      </c>
      <c r="L134" s="67">
        <v>9292</v>
      </c>
    </row>
    <row r="135" spans="1:12" x14ac:dyDescent="0.25">
      <c r="A135" s="55"/>
      <c r="B135" s="55"/>
      <c r="C135" s="53" t="s">
        <v>117</v>
      </c>
      <c r="D135" s="54">
        <v>39300</v>
      </c>
      <c r="E135" s="56">
        <v>38431.46</v>
      </c>
      <c r="F135" s="54">
        <v>868.54</v>
      </c>
      <c r="I135" s="69" t="s">
        <v>117</v>
      </c>
      <c r="J135" s="67">
        <v>39300</v>
      </c>
      <c r="K135" s="67">
        <v>38431.46</v>
      </c>
      <c r="L135" s="67">
        <v>868.54</v>
      </c>
    </row>
    <row r="136" spans="1:12" x14ac:dyDescent="0.25">
      <c r="A136" s="55" t="s">
        <v>181</v>
      </c>
      <c r="B136" s="55">
        <v>111887</v>
      </c>
      <c r="C136" s="53" t="s">
        <v>119</v>
      </c>
      <c r="D136" s="54">
        <v>48177</v>
      </c>
      <c r="E136" s="56">
        <v>38431.46</v>
      </c>
      <c r="F136" s="54">
        <v>9745.5400000000009</v>
      </c>
      <c r="I136" s="69" t="s">
        <v>119</v>
      </c>
      <c r="J136" s="67">
        <v>48177</v>
      </c>
      <c r="K136" s="67">
        <v>38431.46</v>
      </c>
      <c r="L136" s="67">
        <v>9745.5400000000009</v>
      </c>
    </row>
    <row r="137" spans="1:12" x14ac:dyDescent="0.25">
      <c r="A137" s="55"/>
      <c r="B137" s="55"/>
      <c r="C137" s="53" t="s">
        <v>117</v>
      </c>
      <c r="D137" s="54">
        <v>174150</v>
      </c>
      <c r="E137" s="56">
        <v>44.28</v>
      </c>
      <c r="F137" s="54">
        <v>174105.72</v>
      </c>
      <c r="I137" s="69" t="s">
        <v>117</v>
      </c>
      <c r="J137" s="67">
        <v>174150</v>
      </c>
      <c r="K137" s="67">
        <v>44.28</v>
      </c>
      <c r="L137" s="67">
        <v>174105.72</v>
      </c>
    </row>
    <row r="138" spans="1:12" x14ac:dyDescent="0.25">
      <c r="A138" s="62" t="s">
        <v>182</v>
      </c>
      <c r="B138" s="62">
        <v>111712</v>
      </c>
      <c r="C138" s="63" t="s">
        <v>119</v>
      </c>
      <c r="D138" s="64">
        <v>182557.5</v>
      </c>
      <c r="E138" s="64">
        <v>44.28</v>
      </c>
      <c r="F138" s="64">
        <v>182513.22</v>
      </c>
      <c r="I138" s="71" t="s">
        <v>119</v>
      </c>
      <c r="J138" s="72">
        <v>182557.5</v>
      </c>
      <c r="K138" s="72">
        <v>44.28</v>
      </c>
      <c r="L138" s="72">
        <v>182513.22</v>
      </c>
    </row>
    <row r="139" spans="1:12" x14ac:dyDescent="0.25">
      <c r="A139" s="55"/>
      <c r="B139" s="55"/>
      <c r="C139" s="53" t="s">
        <v>117</v>
      </c>
      <c r="D139" s="54">
        <v>93150</v>
      </c>
      <c r="E139" s="56">
        <v>0</v>
      </c>
      <c r="F139" s="54">
        <v>93150</v>
      </c>
      <c r="I139" s="69" t="s">
        <v>117</v>
      </c>
      <c r="J139" s="67">
        <v>93150</v>
      </c>
      <c r="K139" s="67">
        <v>0</v>
      </c>
      <c r="L139" s="67">
        <v>93150</v>
      </c>
    </row>
    <row r="140" spans="1:12" x14ac:dyDescent="0.25">
      <c r="A140" s="55" t="s">
        <v>183</v>
      </c>
      <c r="B140" s="55">
        <v>111784</v>
      </c>
      <c r="C140" s="53" t="s">
        <v>119</v>
      </c>
      <c r="D140" s="54">
        <v>79386</v>
      </c>
      <c r="E140" s="56">
        <v>0</v>
      </c>
      <c r="F140" s="54">
        <v>79386</v>
      </c>
      <c r="I140" s="69" t="s">
        <v>119</v>
      </c>
      <c r="J140" s="67">
        <v>79386</v>
      </c>
      <c r="K140" s="67">
        <v>0</v>
      </c>
      <c r="L140" s="67">
        <v>79386</v>
      </c>
    </row>
    <row r="141" spans="1:12" x14ac:dyDescent="0.25">
      <c r="A141" s="55"/>
      <c r="B141" s="55"/>
      <c r="C141" s="53" t="s">
        <v>117</v>
      </c>
      <c r="D141" s="54">
        <v>50700</v>
      </c>
      <c r="E141" s="56">
        <v>50104.25</v>
      </c>
      <c r="F141" s="54">
        <v>595.75</v>
      </c>
      <c r="I141" s="69" t="s">
        <v>117</v>
      </c>
      <c r="J141" s="67">
        <v>50700</v>
      </c>
      <c r="K141" s="67">
        <v>50104.25</v>
      </c>
      <c r="L141" s="67">
        <v>595.75</v>
      </c>
    </row>
    <row r="142" spans="1:12" x14ac:dyDescent="0.25">
      <c r="A142" s="55" t="s">
        <v>184</v>
      </c>
      <c r="B142" s="55">
        <v>111744</v>
      </c>
      <c r="C142" s="53" t="s">
        <v>119</v>
      </c>
      <c r="D142" s="54">
        <v>48934.5</v>
      </c>
      <c r="E142" s="56">
        <v>50104.25</v>
      </c>
      <c r="F142" s="54">
        <v>-1169.75</v>
      </c>
      <c r="I142" s="69" t="s">
        <v>119</v>
      </c>
      <c r="J142" s="67">
        <v>48934.5</v>
      </c>
      <c r="K142" s="67">
        <v>50104.25</v>
      </c>
      <c r="L142" s="67">
        <v>-1169.75</v>
      </c>
    </row>
    <row r="143" spans="1:12" x14ac:dyDescent="0.25">
      <c r="A143" s="55"/>
      <c r="B143" s="55"/>
      <c r="C143" s="53" t="s">
        <v>117</v>
      </c>
      <c r="D143" s="54">
        <v>46650</v>
      </c>
      <c r="E143" s="56">
        <v>0</v>
      </c>
      <c r="F143" s="54">
        <v>46650</v>
      </c>
      <c r="I143" s="69" t="s">
        <v>117</v>
      </c>
      <c r="J143" s="67">
        <v>46650</v>
      </c>
      <c r="K143" s="67">
        <v>0</v>
      </c>
      <c r="L143" s="67">
        <v>46650</v>
      </c>
    </row>
    <row r="144" spans="1:12" x14ac:dyDescent="0.25">
      <c r="A144" s="55" t="s">
        <v>185</v>
      </c>
      <c r="B144" s="55">
        <v>16024017</v>
      </c>
      <c r="C144" s="53" t="s">
        <v>119</v>
      </c>
      <c r="D144" s="54">
        <v>41965.5</v>
      </c>
      <c r="E144" s="56">
        <v>0</v>
      </c>
      <c r="F144" s="54">
        <v>41965.5</v>
      </c>
      <c r="I144" s="69" t="s">
        <v>119</v>
      </c>
      <c r="J144" s="67">
        <v>41965.5</v>
      </c>
      <c r="K144" s="67">
        <v>0</v>
      </c>
      <c r="L144" s="67">
        <v>41965.5</v>
      </c>
    </row>
    <row r="145" spans="1:12" x14ac:dyDescent="0.25">
      <c r="A145" s="55"/>
      <c r="B145" s="55"/>
      <c r="C145" s="53" t="s">
        <v>117</v>
      </c>
      <c r="D145" s="54">
        <v>90450</v>
      </c>
      <c r="E145" s="56">
        <v>0</v>
      </c>
      <c r="F145" s="54">
        <v>90450</v>
      </c>
      <c r="I145" s="69" t="s">
        <v>117</v>
      </c>
      <c r="J145" s="67">
        <v>90450</v>
      </c>
      <c r="K145" s="67">
        <v>0</v>
      </c>
      <c r="L145" s="67">
        <v>90450</v>
      </c>
    </row>
    <row r="146" spans="1:12" x14ac:dyDescent="0.25">
      <c r="A146" s="55" t="s">
        <v>186</v>
      </c>
      <c r="B146" s="55">
        <v>111736</v>
      </c>
      <c r="C146" s="53" t="s">
        <v>119</v>
      </c>
      <c r="D146" s="54">
        <v>84234</v>
      </c>
      <c r="E146" s="56">
        <v>0</v>
      </c>
      <c r="F146" s="54">
        <v>84234</v>
      </c>
      <c r="I146" s="69" t="s">
        <v>119</v>
      </c>
      <c r="J146" s="67">
        <v>84234</v>
      </c>
      <c r="K146" s="67">
        <v>0</v>
      </c>
      <c r="L146" s="67">
        <v>84234</v>
      </c>
    </row>
    <row r="147" spans="1:12" x14ac:dyDescent="0.25">
      <c r="A147" s="55"/>
      <c r="B147" s="55"/>
      <c r="C147" s="53"/>
      <c r="D147" s="53"/>
      <c r="E147" s="60"/>
      <c r="F147" s="53"/>
      <c r="I147" s="69"/>
    </row>
    <row r="148" spans="1:12" x14ac:dyDescent="0.25">
      <c r="A148" s="62" t="s">
        <v>93</v>
      </c>
      <c r="B148" s="62">
        <v>17010078</v>
      </c>
      <c r="C148" s="63" t="s">
        <v>119</v>
      </c>
      <c r="D148" s="64">
        <v>28785</v>
      </c>
      <c r="E148" s="64">
        <v>0</v>
      </c>
      <c r="F148" s="64">
        <v>28785</v>
      </c>
      <c r="I148" s="71" t="s">
        <v>119</v>
      </c>
      <c r="J148" s="72">
        <v>28785</v>
      </c>
      <c r="K148" s="72">
        <v>0</v>
      </c>
      <c r="L148" s="72">
        <v>28785</v>
      </c>
    </row>
    <row r="149" spans="1:12" x14ac:dyDescent="0.25">
      <c r="A149" s="55"/>
      <c r="B149" s="55"/>
      <c r="C149" s="53" t="s">
        <v>117</v>
      </c>
      <c r="D149" s="54">
        <v>127500</v>
      </c>
      <c r="E149" s="56">
        <v>32.520000000000003</v>
      </c>
      <c r="F149" s="54">
        <v>127467.48</v>
      </c>
      <c r="I149" s="69" t="s">
        <v>117</v>
      </c>
      <c r="J149" s="67">
        <v>127500</v>
      </c>
      <c r="K149" s="67">
        <v>32.520000000000003</v>
      </c>
      <c r="L149" s="67">
        <v>127467.48</v>
      </c>
    </row>
    <row r="150" spans="1:12" x14ac:dyDescent="0.25">
      <c r="A150" s="62" t="s">
        <v>187</v>
      </c>
      <c r="B150" s="62">
        <v>234855</v>
      </c>
      <c r="C150" s="63" t="s">
        <v>119</v>
      </c>
      <c r="D150" s="64">
        <v>129078</v>
      </c>
      <c r="E150" s="64">
        <v>32.520000000000003</v>
      </c>
      <c r="F150" s="64">
        <v>129045.48</v>
      </c>
      <c r="I150" s="71" t="s">
        <v>119</v>
      </c>
      <c r="J150" s="72">
        <v>129078</v>
      </c>
      <c r="K150" s="72">
        <v>32.520000000000003</v>
      </c>
      <c r="L150" s="72">
        <v>129045.48</v>
      </c>
    </row>
    <row r="151" spans="1:12" x14ac:dyDescent="0.25">
      <c r="A151" s="55"/>
      <c r="B151" s="55"/>
      <c r="C151" s="53" t="s">
        <v>117</v>
      </c>
      <c r="D151" s="54">
        <v>99600</v>
      </c>
      <c r="E151" s="56">
        <v>32.520000000000003</v>
      </c>
      <c r="F151" s="54">
        <v>99567.48</v>
      </c>
      <c r="I151" s="69" t="s">
        <v>117</v>
      </c>
      <c r="J151" s="67">
        <v>99600</v>
      </c>
      <c r="K151" s="67">
        <v>32.520000000000003</v>
      </c>
      <c r="L151" s="67">
        <v>99567.48</v>
      </c>
    </row>
    <row r="152" spans="1:12" x14ac:dyDescent="0.25">
      <c r="A152" s="62" t="s">
        <v>188</v>
      </c>
      <c r="B152" s="62">
        <v>111826</v>
      </c>
      <c r="C152" s="63" t="s">
        <v>119</v>
      </c>
      <c r="D152" s="64">
        <v>100141.5</v>
      </c>
      <c r="E152" s="64">
        <v>32.520000000000003</v>
      </c>
      <c r="F152" s="64">
        <v>100108.98</v>
      </c>
      <c r="I152" s="71" t="s">
        <v>119</v>
      </c>
      <c r="J152" s="72">
        <v>100141.5</v>
      </c>
      <c r="K152" s="72">
        <v>32.520000000000003</v>
      </c>
      <c r="L152" s="72">
        <v>100108.98</v>
      </c>
    </row>
    <row r="153" spans="1:12" x14ac:dyDescent="0.25">
      <c r="A153" s="55"/>
      <c r="B153" s="55"/>
      <c r="C153" s="53" t="s">
        <v>117</v>
      </c>
      <c r="D153" s="54">
        <v>66000</v>
      </c>
      <c r="E153" s="56">
        <v>59783.8</v>
      </c>
      <c r="F153" s="54">
        <v>6216.2</v>
      </c>
      <c r="I153" s="69" t="s">
        <v>117</v>
      </c>
      <c r="J153" s="67">
        <v>66000</v>
      </c>
      <c r="K153" s="67">
        <v>59783.8</v>
      </c>
      <c r="L153" s="67">
        <v>6216.2</v>
      </c>
    </row>
    <row r="154" spans="1:12" x14ac:dyDescent="0.25">
      <c r="A154" s="55" t="s">
        <v>189</v>
      </c>
      <c r="B154" s="55">
        <v>111725</v>
      </c>
      <c r="C154" s="53" t="s">
        <v>119</v>
      </c>
      <c r="D154" s="54">
        <v>70599</v>
      </c>
      <c r="E154" s="56">
        <v>59783.8</v>
      </c>
      <c r="F154" s="54">
        <v>10815.2</v>
      </c>
      <c r="I154" s="69" t="s">
        <v>119</v>
      </c>
      <c r="J154" s="67">
        <v>70599</v>
      </c>
      <c r="K154" s="67">
        <v>59783.8</v>
      </c>
      <c r="L154" s="67">
        <v>10815.2</v>
      </c>
    </row>
    <row r="155" spans="1:12" x14ac:dyDescent="0.25">
      <c r="A155" s="55"/>
      <c r="B155" s="55"/>
      <c r="C155" s="53" t="s">
        <v>117</v>
      </c>
      <c r="D155" s="54">
        <v>50100</v>
      </c>
      <c r="E155" s="56">
        <v>49535.95</v>
      </c>
      <c r="F155" s="54">
        <v>564.04999999999995</v>
      </c>
      <c r="I155" s="69" t="s">
        <v>117</v>
      </c>
      <c r="J155" s="67">
        <v>50100</v>
      </c>
      <c r="K155" s="67">
        <v>49535.95</v>
      </c>
      <c r="L155" s="67">
        <v>564.04999999999995</v>
      </c>
    </row>
    <row r="156" spans="1:12" x14ac:dyDescent="0.25">
      <c r="A156" s="55" t="s">
        <v>190</v>
      </c>
      <c r="B156" s="55">
        <v>111789</v>
      </c>
      <c r="C156" s="53" t="s">
        <v>119</v>
      </c>
      <c r="D156" s="54">
        <v>48025.5</v>
      </c>
      <c r="E156" s="56">
        <v>49535.95</v>
      </c>
      <c r="F156" s="54">
        <v>-1510.45</v>
      </c>
      <c r="I156" s="69" t="s">
        <v>119</v>
      </c>
      <c r="J156" s="67">
        <v>48025.5</v>
      </c>
      <c r="K156" s="67">
        <v>49535.95</v>
      </c>
      <c r="L156" s="67">
        <v>-1510.45</v>
      </c>
    </row>
    <row r="158" spans="1:12" x14ac:dyDescent="0.25">
      <c r="A158" s="65" t="s">
        <v>191</v>
      </c>
      <c r="B158" s="66"/>
      <c r="C158" s="65" t="s">
        <v>194</v>
      </c>
      <c r="D158" s="66"/>
      <c r="E158" s="66"/>
      <c r="F158" s="6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4"/>
  <sheetViews>
    <sheetView topLeftCell="A10" workbookViewId="0">
      <selection activeCell="F87" sqref="F87"/>
    </sheetView>
  </sheetViews>
  <sheetFormatPr defaultRowHeight="15" x14ac:dyDescent="0.25"/>
  <cols>
    <col min="1" max="1" width="23.85546875" style="20" customWidth="1"/>
    <col min="2" max="2" width="8.28515625" customWidth="1"/>
    <col min="3" max="3" width="13.5703125" style="3" customWidth="1"/>
    <col min="4" max="4" width="12.42578125" style="75" customWidth="1"/>
    <col min="5" max="5" width="10.28515625" style="76" customWidth="1"/>
    <col min="6" max="6" width="11.140625" style="48" customWidth="1"/>
    <col min="7" max="7" width="13.85546875" style="48" customWidth="1"/>
    <col min="8" max="9" width="9.140625" style="48"/>
  </cols>
  <sheetData>
    <row r="1" spans="1:7" x14ac:dyDescent="0.25">
      <c r="A1" s="74" t="s">
        <v>196</v>
      </c>
      <c r="B1" s="1"/>
      <c r="C1" s="42" t="s">
        <v>197</v>
      </c>
    </row>
    <row r="2" spans="1:7" x14ac:dyDescent="0.25">
      <c r="A2" s="74"/>
      <c r="B2" s="1"/>
      <c r="C2" s="42"/>
      <c r="E2" s="77" t="s">
        <v>198</v>
      </c>
      <c r="F2" s="78"/>
    </row>
    <row r="3" spans="1:7" x14ac:dyDescent="0.25">
      <c r="A3" s="74" t="s">
        <v>199</v>
      </c>
      <c r="B3" s="1"/>
      <c r="C3" s="42"/>
    </row>
    <row r="4" spans="1:7" ht="38.25" customHeight="1" x14ac:dyDescent="0.25">
      <c r="E4" s="79" t="s">
        <v>200</v>
      </c>
      <c r="F4" s="48">
        <f>42166.5+19136.64</f>
        <v>61303.14</v>
      </c>
    </row>
    <row r="5" spans="1:7" x14ac:dyDescent="0.25">
      <c r="A5" s="80" t="s">
        <v>201</v>
      </c>
      <c r="B5" s="81" t="s">
        <v>202</v>
      </c>
      <c r="C5" s="8" t="s">
        <v>203</v>
      </c>
      <c r="D5" s="82" t="s">
        <v>204</v>
      </c>
      <c r="E5" s="83" t="s">
        <v>205</v>
      </c>
      <c r="F5" s="84" t="s">
        <v>206</v>
      </c>
      <c r="G5" s="85" t="s">
        <v>207</v>
      </c>
    </row>
    <row r="6" spans="1:7" ht="13.5" customHeight="1" x14ac:dyDescent="0.25">
      <c r="A6" s="86" t="s">
        <v>208</v>
      </c>
      <c r="B6" s="87">
        <v>389</v>
      </c>
      <c r="C6" s="10">
        <f>B6*153.4695</f>
        <v>59699.635500000004</v>
      </c>
      <c r="D6" s="82">
        <v>57269.2</v>
      </c>
      <c r="E6" s="82"/>
      <c r="F6" s="88"/>
      <c r="G6" s="89">
        <f>C6-D6-F6</f>
        <v>2430.4355000000069</v>
      </c>
    </row>
    <row r="7" spans="1:7" ht="15.75" customHeight="1" x14ac:dyDescent="0.25">
      <c r="A7" s="86" t="s">
        <v>120</v>
      </c>
      <c r="B7" s="87">
        <v>471</v>
      </c>
      <c r="C7" s="10">
        <f t="shared" ref="C7:C70" si="0">B7*153.4695</f>
        <v>72284.1345</v>
      </c>
      <c r="D7" s="82">
        <v>66423.38</v>
      </c>
      <c r="E7" s="90"/>
      <c r="F7" s="88"/>
      <c r="G7" s="89">
        <f t="shared" ref="G7:G70" si="1">C7-D7-F7</f>
        <v>5860.7544999999955</v>
      </c>
    </row>
    <row r="8" spans="1:7" x14ac:dyDescent="0.25">
      <c r="A8" s="91" t="s">
        <v>121</v>
      </c>
      <c r="B8" s="87">
        <v>718</v>
      </c>
      <c r="C8" s="10">
        <f t="shared" si="0"/>
        <v>110191.10100000001</v>
      </c>
      <c r="D8" s="82"/>
      <c r="E8" s="90"/>
      <c r="F8" s="88">
        <v>503.59</v>
      </c>
      <c r="G8" s="89">
        <f>C8-D8-F8</f>
        <v>109687.51100000001</v>
      </c>
    </row>
    <row r="9" spans="1:7" ht="18.75" customHeight="1" x14ac:dyDescent="0.25">
      <c r="A9" s="86" t="s">
        <v>209</v>
      </c>
      <c r="B9" s="87">
        <v>554</v>
      </c>
      <c r="C9" s="10">
        <f t="shared" si="0"/>
        <v>85022.103000000003</v>
      </c>
      <c r="D9" s="82"/>
      <c r="E9" s="90"/>
      <c r="F9" s="88">
        <v>503.59</v>
      </c>
      <c r="G9" s="89">
        <f t="shared" si="1"/>
        <v>84518.513000000006</v>
      </c>
    </row>
    <row r="10" spans="1:7" ht="16.5" customHeight="1" x14ac:dyDescent="0.25">
      <c r="A10" s="86" t="s">
        <v>210</v>
      </c>
      <c r="B10" s="87">
        <v>280</v>
      </c>
      <c r="C10" s="10">
        <f t="shared" si="0"/>
        <v>42971.460000000006</v>
      </c>
      <c r="D10" s="82">
        <v>43137.61</v>
      </c>
      <c r="E10" s="90"/>
      <c r="F10" s="88"/>
      <c r="G10" s="92">
        <f t="shared" si="1"/>
        <v>-166.14999999999418</v>
      </c>
    </row>
    <row r="11" spans="1:7" ht="21" customHeight="1" x14ac:dyDescent="0.25">
      <c r="A11" s="91" t="s">
        <v>124</v>
      </c>
      <c r="B11" s="87">
        <v>210</v>
      </c>
      <c r="C11" s="10">
        <f t="shared" si="0"/>
        <v>32228.595000000001</v>
      </c>
      <c r="D11" s="82"/>
      <c r="E11" s="90"/>
      <c r="F11" s="88">
        <v>503.59</v>
      </c>
      <c r="G11" s="89">
        <f t="shared" si="1"/>
        <v>31725.005000000001</v>
      </c>
    </row>
    <row r="12" spans="1:7" x14ac:dyDescent="0.25">
      <c r="A12" s="86" t="s">
        <v>128</v>
      </c>
      <c r="B12" s="87">
        <v>288</v>
      </c>
      <c r="C12" s="10">
        <f t="shared" si="0"/>
        <v>44199.216</v>
      </c>
      <c r="D12" s="82">
        <v>48836.61</v>
      </c>
      <c r="E12" s="90"/>
      <c r="F12" s="88"/>
      <c r="G12" s="92">
        <f t="shared" si="1"/>
        <v>-4637.3940000000002</v>
      </c>
    </row>
    <row r="13" spans="1:7" x14ac:dyDescent="0.25">
      <c r="A13" s="91" t="s">
        <v>129</v>
      </c>
      <c r="B13" s="87">
        <v>2303</v>
      </c>
      <c r="C13" s="10">
        <f t="shared" si="0"/>
        <v>353440.2585</v>
      </c>
      <c r="D13" s="82"/>
      <c r="E13" s="90"/>
      <c r="F13" s="88">
        <v>3513.87</v>
      </c>
      <c r="G13" s="89">
        <f t="shared" si="1"/>
        <v>349926.3885</v>
      </c>
    </row>
    <row r="14" spans="1:7" ht="19.5" customHeight="1" x14ac:dyDescent="0.25">
      <c r="A14" s="86" t="s">
        <v>211</v>
      </c>
      <c r="B14" s="87">
        <v>492</v>
      </c>
      <c r="C14" s="10">
        <f t="shared" si="0"/>
        <v>75506.994000000006</v>
      </c>
      <c r="D14" s="82"/>
      <c r="E14" s="90"/>
      <c r="F14" s="88">
        <v>503.59</v>
      </c>
      <c r="G14" s="89">
        <f t="shared" si="1"/>
        <v>75003.40400000001</v>
      </c>
    </row>
    <row r="15" spans="1:7" x14ac:dyDescent="0.25">
      <c r="A15" s="91" t="s">
        <v>67</v>
      </c>
      <c r="B15" s="87">
        <v>906</v>
      </c>
      <c r="C15" s="10">
        <f t="shared" si="0"/>
        <v>139043.367</v>
      </c>
      <c r="D15" s="82"/>
      <c r="E15" s="90"/>
      <c r="F15" s="88">
        <v>503.59</v>
      </c>
      <c r="G15" s="89">
        <f t="shared" si="1"/>
        <v>138539.777</v>
      </c>
    </row>
    <row r="16" spans="1:7" x14ac:dyDescent="0.25">
      <c r="A16" s="93" t="s">
        <v>212</v>
      </c>
      <c r="B16" s="87">
        <v>457</v>
      </c>
      <c r="C16" s="10">
        <f t="shared" si="0"/>
        <v>70135.561500000011</v>
      </c>
      <c r="D16" s="82"/>
      <c r="E16" s="90"/>
      <c r="F16" s="88">
        <v>503.59</v>
      </c>
      <c r="G16" s="89">
        <f t="shared" si="1"/>
        <v>69631.971500000014</v>
      </c>
    </row>
    <row r="17" spans="1:7" ht="17.25" customHeight="1" x14ac:dyDescent="0.25">
      <c r="A17" s="86" t="s">
        <v>213</v>
      </c>
      <c r="B17" s="87">
        <v>360</v>
      </c>
      <c r="C17" s="10">
        <f t="shared" si="0"/>
        <v>55249.020000000004</v>
      </c>
      <c r="D17" s="82"/>
      <c r="E17" s="90"/>
      <c r="F17" s="88"/>
      <c r="G17" s="89">
        <f t="shared" si="1"/>
        <v>55249.020000000004</v>
      </c>
    </row>
    <row r="18" spans="1:7" ht="17.25" customHeight="1" x14ac:dyDescent="0.25">
      <c r="A18" s="86" t="s">
        <v>133</v>
      </c>
      <c r="B18" s="87">
        <v>313</v>
      </c>
      <c r="C18" s="10">
        <f t="shared" si="0"/>
        <v>48035.953500000003</v>
      </c>
      <c r="D18" s="82"/>
      <c r="E18" s="90"/>
      <c r="F18" s="88">
        <v>503.59</v>
      </c>
      <c r="G18" s="89">
        <f t="shared" si="1"/>
        <v>47532.363500000007</v>
      </c>
    </row>
    <row r="19" spans="1:7" ht="17.25" customHeight="1" x14ac:dyDescent="0.25">
      <c r="A19" s="86" t="s">
        <v>214</v>
      </c>
      <c r="B19" s="87">
        <v>406</v>
      </c>
      <c r="C19" s="10">
        <f t="shared" si="0"/>
        <v>62308.617000000006</v>
      </c>
      <c r="D19" s="82"/>
      <c r="E19" s="90"/>
      <c r="F19" s="88"/>
      <c r="G19" s="89">
        <f t="shared" si="1"/>
        <v>62308.617000000006</v>
      </c>
    </row>
    <row r="20" spans="1:7" ht="17.25" customHeight="1" x14ac:dyDescent="0.25">
      <c r="A20" s="86" t="s">
        <v>215</v>
      </c>
      <c r="B20" s="87">
        <v>669</v>
      </c>
      <c r="C20" s="10">
        <f t="shared" si="0"/>
        <v>102671.09550000001</v>
      </c>
      <c r="D20" s="82"/>
      <c r="E20" s="90"/>
      <c r="F20" s="88"/>
      <c r="G20" s="89">
        <f t="shared" si="1"/>
        <v>102671.09550000001</v>
      </c>
    </row>
    <row r="21" spans="1:7" x14ac:dyDescent="0.25">
      <c r="A21" s="93" t="s">
        <v>137</v>
      </c>
      <c r="B21" s="87">
        <v>555</v>
      </c>
      <c r="C21" s="10">
        <f t="shared" si="0"/>
        <v>85175.572500000009</v>
      </c>
      <c r="D21" s="82"/>
      <c r="E21" s="90"/>
      <c r="F21" s="88"/>
      <c r="G21" s="89">
        <f t="shared" si="1"/>
        <v>85175.572500000009</v>
      </c>
    </row>
    <row r="22" spans="1:7" x14ac:dyDescent="0.25">
      <c r="A22" s="93" t="s">
        <v>138</v>
      </c>
      <c r="B22" s="87">
        <v>471</v>
      </c>
      <c r="C22" s="10">
        <f t="shared" si="0"/>
        <v>72284.1345</v>
      </c>
      <c r="D22" s="82"/>
      <c r="E22" s="90"/>
      <c r="F22" s="88">
        <v>503.59</v>
      </c>
      <c r="G22" s="89">
        <f t="shared" si="1"/>
        <v>71780.544500000004</v>
      </c>
    </row>
    <row r="23" spans="1:7" ht="17.25" customHeight="1" x14ac:dyDescent="0.25">
      <c r="A23" s="86" t="s">
        <v>139</v>
      </c>
      <c r="B23" s="87">
        <v>547</v>
      </c>
      <c r="C23" s="10">
        <f t="shared" si="0"/>
        <v>83947.816500000001</v>
      </c>
      <c r="D23" s="82"/>
      <c r="E23" s="90"/>
      <c r="F23" s="88">
        <v>3513.87</v>
      </c>
      <c r="G23" s="89">
        <f t="shared" si="1"/>
        <v>80433.946500000005</v>
      </c>
    </row>
    <row r="24" spans="1:7" x14ac:dyDescent="0.25">
      <c r="A24" s="93" t="s">
        <v>140</v>
      </c>
      <c r="B24" s="87">
        <v>764</v>
      </c>
      <c r="C24" s="10">
        <f t="shared" si="0"/>
        <v>117250.698</v>
      </c>
      <c r="D24" s="82">
        <v>95098.43</v>
      </c>
      <c r="E24" s="90"/>
      <c r="F24" s="88">
        <v>503.59</v>
      </c>
      <c r="G24" s="89">
        <f t="shared" si="1"/>
        <v>21648.678000000011</v>
      </c>
    </row>
    <row r="25" spans="1:7" x14ac:dyDescent="0.25">
      <c r="A25" s="93" t="s">
        <v>141</v>
      </c>
      <c r="B25" s="87">
        <v>712</v>
      </c>
      <c r="C25" s="10">
        <f t="shared" si="0"/>
        <v>109270.28400000001</v>
      </c>
      <c r="D25" s="82"/>
      <c r="E25" s="90"/>
      <c r="F25" s="88">
        <v>503.59</v>
      </c>
      <c r="G25" s="89">
        <f t="shared" si="1"/>
        <v>108766.69400000002</v>
      </c>
    </row>
    <row r="26" spans="1:7" x14ac:dyDescent="0.25">
      <c r="A26" s="93" t="s">
        <v>142</v>
      </c>
      <c r="B26" s="87">
        <v>523</v>
      </c>
      <c r="C26" s="10">
        <f t="shared" si="0"/>
        <v>80264.548500000004</v>
      </c>
      <c r="D26" s="82">
        <v>79132.789999999994</v>
      </c>
      <c r="E26" s="90"/>
      <c r="F26" s="88">
        <v>503.59</v>
      </c>
      <c r="G26" s="94">
        <f t="shared" si="1"/>
        <v>628.16850000001091</v>
      </c>
    </row>
    <row r="27" spans="1:7" x14ac:dyDescent="0.25">
      <c r="A27" s="93" t="s">
        <v>216</v>
      </c>
      <c r="B27" s="87">
        <v>398</v>
      </c>
      <c r="C27" s="10">
        <f t="shared" si="0"/>
        <v>61080.861000000004</v>
      </c>
      <c r="D27" s="82"/>
      <c r="E27" s="90"/>
      <c r="F27" s="88">
        <v>503.59</v>
      </c>
      <c r="G27" s="89">
        <f t="shared" si="1"/>
        <v>60577.271000000008</v>
      </c>
    </row>
    <row r="28" spans="1:7" x14ac:dyDescent="0.25">
      <c r="A28" s="95" t="s">
        <v>143</v>
      </c>
      <c r="B28" s="87">
        <v>757</v>
      </c>
      <c r="C28" s="10">
        <f t="shared" si="0"/>
        <v>116176.4115</v>
      </c>
      <c r="D28" s="82"/>
      <c r="E28" s="90"/>
      <c r="F28" s="88">
        <v>503.59</v>
      </c>
      <c r="G28" s="89">
        <f t="shared" si="1"/>
        <v>115672.82150000001</v>
      </c>
    </row>
    <row r="29" spans="1:7" x14ac:dyDescent="0.25">
      <c r="A29" s="93" t="s">
        <v>217</v>
      </c>
      <c r="B29" s="87">
        <v>616</v>
      </c>
      <c r="C29" s="10">
        <f t="shared" si="0"/>
        <v>94537.212</v>
      </c>
      <c r="D29" s="82"/>
      <c r="E29" s="90"/>
      <c r="F29" s="88">
        <v>503.59</v>
      </c>
      <c r="G29" s="89">
        <f t="shared" si="1"/>
        <v>94033.622000000003</v>
      </c>
    </row>
    <row r="30" spans="1:7" ht="30" x14ac:dyDescent="0.25">
      <c r="A30" s="93" t="s">
        <v>146</v>
      </c>
      <c r="B30" s="87">
        <v>587</v>
      </c>
      <c r="C30" s="10">
        <f t="shared" si="0"/>
        <v>90086.5965</v>
      </c>
      <c r="D30" s="82"/>
      <c r="E30" s="90"/>
      <c r="F30" s="88"/>
      <c r="G30" s="89">
        <f t="shared" si="1"/>
        <v>90086.5965</v>
      </c>
    </row>
    <row r="31" spans="1:7" ht="30" x14ac:dyDescent="0.25">
      <c r="A31" s="93" t="s">
        <v>147</v>
      </c>
      <c r="B31" s="87">
        <v>371</v>
      </c>
      <c r="C31" s="10">
        <f t="shared" si="0"/>
        <v>56937.184500000003</v>
      </c>
      <c r="D31" s="82">
        <v>57732.36</v>
      </c>
      <c r="E31" s="90"/>
      <c r="F31" s="88"/>
      <c r="G31" s="92">
        <f t="shared" si="1"/>
        <v>-795.17549999999756</v>
      </c>
    </row>
    <row r="32" spans="1:7" x14ac:dyDescent="0.25">
      <c r="A32" s="95" t="s">
        <v>148</v>
      </c>
      <c r="B32" s="87">
        <v>1542</v>
      </c>
      <c r="C32" s="10">
        <f t="shared" si="0"/>
        <v>236649.96900000001</v>
      </c>
      <c r="D32" s="82"/>
      <c r="E32" s="90"/>
      <c r="F32" s="88">
        <v>3513.87</v>
      </c>
      <c r="G32" s="89">
        <f t="shared" si="1"/>
        <v>233136.09900000002</v>
      </c>
    </row>
    <row r="33" spans="1:7" ht="30" x14ac:dyDescent="0.25">
      <c r="A33" s="93" t="s">
        <v>149</v>
      </c>
      <c r="B33" s="87">
        <v>353</v>
      </c>
      <c r="C33" s="10">
        <f t="shared" si="0"/>
        <v>54174.733500000002</v>
      </c>
      <c r="D33" s="82"/>
      <c r="E33" s="90"/>
      <c r="F33" s="88"/>
      <c r="G33" s="89">
        <f t="shared" si="1"/>
        <v>54174.733500000002</v>
      </c>
    </row>
    <row r="34" spans="1:7" ht="30" x14ac:dyDescent="0.25">
      <c r="A34" s="93" t="s">
        <v>150</v>
      </c>
      <c r="B34" s="87">
        <v>478</v>
      </c>
      <c r="C34" s="10">
        <f t="shared" si="0"/>
        <v>73358.421000000002</v>
      </c>
      <c r="D34" s="82"/>
      <c r="E34" s="90"/>
      <c r="F34" s="88"/>
      <c r="G34" s="89">
        <f t="shared" si="1"/>
        <v>73358.421000000002</v>
      </c>
    </row>
    <row r="35" spans="1:7" x14ac:dyDescent="0.25">
      <c r="A35" s="93" t="s">
        <v>151</v>
      </c>
      <c r="B35" s="87">
        <v>256</v>
      </c>
      <c r="C35" s="10">
        <f t="shared" si="0"/>
        <v>39288.192000000003</v>
      </c>
      <c r="D35" s="82">
        <v>40329.730000000003</v>
      </c>
      <c r="E35" s="90"/>
      <c r="F35" s="88"/>
      <c r="G35" s="92">
        <f t="shared" si="1"/>
        <v>-1041.5380000000005</v>
      </c>
    </row>
    <row r="36" spans="1:7" ht="30" x14ac:dyDescent="0.25">
      <c r="A36" s="93" t="s">
        <v>218</v>
      </c>
      <c r="B36" s="87">
        <v>423</v>
      </c>
      <c r="C36" s="10">
        <f t="shared" si="0"/>
        <v>64917.598500000007</v>
      </c>
      <c r="D36" s="82"/>
      <c r="E36" s="90"/>
      <c r="F36" s="88">
        <v>503.59</v>
      </c>
      <c r="G36" s="89">
        <f t="shared" si="1"/>
        <v>64414.008500000011</v>
      </c>
    </row>
    <row r="37" spans="1:7" x14ac:dyDescent="0.25">
      <c r="A37" s="93" t="s">
        <v>153</v>
      </c>
      <c r="B37" s="87">
        <v>354</v>
      </c>
      <c r="C37" s="10">
        <f t="shared" si="0"/>
        <v>54328.203000000001</v>
      </c>
      <c r="D37" s="82">
        <v>55031.17</v>
      </c>
      <c r="E37" s="90"/>
      <c r="F37" s="88"/>
      <c r="G37" s="92">
        <f t="shared" si="1"/>
        <v>-702.96699999999691</v>
      </c>
    </row>
    <row r="38" spans="1:7" x14ac:dyDescent="0.25">
      <c r="A38" s="93" t="s">
        <v>154</v>
      </c>
      <c r="B38" s="87">
        <v>372</v>
      </c>
      <c r="C38" s="10">
        <f t="shared" si="0"/>
        <v>57090.654000000002</v>
      </c>
      <c r="D38" s="82"/>
      <c r="E38" s="90"/>
      <c r="F38" s="88"/>
      <c r="G38" s="89">
        <f t="shared" si="1"/>
        <v>57090.654000000002</v>
      </c>
    </row>
    <row r="39" spans="1:7" x14ac:dyDescent="0.25">
      <c r="A39" s="93" t="s">
        <v>155</v>
      </c>
      <c r="B39" s="87">
        <v>251</v>
      </c>
      <c r="C39" s="10">
        <f t="shared" si="0"/>
        <v>38520.844499999999</v>
      </c>
      <c r="D39" s="82">
        <v>37783.97</v>
      </c>
      <c r="E39" s="90"/>
      <c r="F39" s="88"/>
      <c r="G39" s="89">
        <f t="shared" si="1"/>
        <v>736.87449999999808</v>
      </c>
    </row>
    <row r="40" spans="1:7" x14ac:dyDescent="0.25">
      <c r="A40" s="95" t="s">
        <v>156</v>
      </c>
      <c r="B40" s="87">
        <v>2230</v>
      </c>
      <c r="C40" s="10">
        <f t="shared" si="0"/>
        <v>342236.98500000004</v>
      </c>
      <c r="D40" s="82"/>
      <c r="E40" s="90"/>
      <c r="F40" s="88">
        <v>3513.87</v>
      </c>
      <c r="G40" s="89">
        <f t="shared" si="1"/>
        <v>338723.11500000005</v>
      </c>
    </row>
    <row r="41" spans="1:7" x14ac:dyDescent="0.25">
      <c r="A41" s="95" t="s">
        <v>219</v>
      </c>
      <c r="B41" s="87">
        <v>972</v>
      </c>
      <c r="C41" s="10">
        <f t="shared" si="0"/>
        <v>149172.35400000002</v>
      </c>
      <c r="D41" s="82">
        <v>112252.99</v>
      </c>
      <c r="E41" s="90"/>
      <c r="F41" s="88"/>
      <c r="G41" s="89">
        <f t="shared" si="1"/>
        <v>36919.364000000016</v>
      </c>
    </row>
    <row r="42" spans="1:7" ht="16.5" customHeight="1" x14ac:dyDescent="0.25">
      <c r="A42" s="86" t="s">
        <v>158</v>
      </c>
      <c r="B42" s="87">
        <v>56</v>
      </c>
      <c r="C42" s="10">
        <f t="shared" si="0"/>
        <v>8594.2920000000013</v>
      </c>
      <c r="D42" s="82">
        <v>8943.1</v>
      </c>
      <c r="E42" s="90"/>
      <c r="F42" s="88"/>
      <c r="G42" s="92">
        <f t="shared" si="1"/>
        <v>-348.80799999999908</v>
      </c>
    </row>
    <row r="43" spans="1:7" x14ac:dyDescent="0.25">
      <c r="A43" s="93" t="s">
        <v>159</v>
      </c>
      <c r="B43" s="87">
        <v>453</v>
      </c>
      <c r="C43" s="10">
        <f t="shared" si="0"/>
        <v>69521.683499999999</v>
      </c>
      <c r="D43" s="82">
        <v>49652.05</v>
      </c>
      <c r="E43" s="90"/>
      <c r="F43" s="88">
        <v>503.59</v>
      </c>
      <c r="G43" s="89">
        <f t="shared" si="1"/>
        <v>19366.043499999996</v>
      </c>
    </row>
    <row r="44" spans="1:7" ht="15.75" customHeight="1" x14ac:dyDescent="0.25">
      <c r="A44" s="86" t="s">
        <v>160</v>
      </c>
      <c r="B44" s="87">
        <v>346</v>
      </c>
      <c r="C44" s="10">
        <f t="shared" si="0"/>
        <v>53100.447</v>
      </c>
      <c r="D44" s="82"/>
      <c r="E44" s="90"/>
      <c r="F44" s="88"/>
      <c r="G44" s="89">
        <f t="shared" si="1"/>
        <v>53100.447</v>
      </c>
    </row>
    <row r="45" spans="1:7" x14ac:dyDescent="0.25">
      <c r="A45" s="93" t="s">
        <v>220</v>
      </c>
      <c r="B45" s="87">
        <v>855</v>
      </c>
      <c r="C45" s="10">
        <f t="shared" si="0"/>
        <v>131216.42250000002</v>
      </c>
      <c r="D45" s="82"/>
      <c r="E45" s="90"/>
      <c r="F45" s="88">
        <v>3513.87</v>
      </c>
      <c r="G45" s="89">
        <f t="shared" si="1"/>
        <v>127702.55250000002</v>
      </c>
    </row>
    <row r="46" spans="1:7" x14ac:dyDescent="0.25">
      <c r="A46" s="93" t="s">
        <v>162</v>
      </c>
      <c r="B46" s="87">
        <v>1739</v>
      </c>
      <c r="C46" s="10">
        <f t="shared" si="0"/>
        <v>266883.46050000004</v>
      </c>
      <c r="D46" s="82">
        <v>264478.34000000003</v>
      </c>
      <c r="E46" s="90"/>
      <c r="F46" s="88"/>
      <c r="G46" s="89">
        <f t="shared" si="1"/>
        <v>2405.1205000000191</v>
      </c>
    </row>
    <row r="47" spans="1:7" x14ac:dyDescent="0.25">
      <c r="A47" s="93" t="s">
        <v>163</v>
      </c>
      <c r="B47" s="87">
        <v>336</v>
      </c>
      <c r="C47" s="10">
        <f t="shared" si="0"/>
        <v>51565.752</v>
      </c>
      <c r="D47" s="82"/>
      <c r="E47" s="90"/>
      <c r="F47" s="88"/>
      <c r="G47" s="89">
        <f t="shared" si="1"/>
        <v>51565.752</v>
      </c>
    </row>
    <row r="48" spans="1:7" x14ac:dyDescent="0.25">
      <c r="A48" s="93" t="s">
        <v>221</v>
      </c>
      <c r="B48" s="87">
        <v>447</v>
      </c>
      <c r="C48" s="10">
        <f t="shared" si="0"/>
        <v>68600.866500000004</v>
      </c>
      <c r="D48" s="82"/>
      <c r="E48" s="90"/>
      <c r="F48" s="88">
        <v>503.59</v>
      </c>
      <c r="G48" s="89">
        <f t="shared" si="1"/>
        <v>68097.276500000007</v>
      </c>
    </row>
    <row r="49" spans="1:7" x14ac:dyDescent="0.25">
      <c r="A49" s="93" t="s">
        <v>165</v>
      </c>
      <c r="B49" s="87">
        <v>634</v>
      </c>
      <c r="C49" s="10">
        <f t="shared" si="0"/>
        <v>97299.663</v>
      </c>
      <c r="D49" s="82"/>
      <c r="E49" s="90"/>
      <c r="F49" s="88">
        <v>503.59</v>
      </c>
      <c r="G49" s="89">
        <f t="shared" si="1"/>
        <v>96796.073000000004</v>
      </c>
    </row>
    <row r="50" spans="1:7" x14ac:dyDescent="0.25">
      <c r="A50" s="93" t="s">
        <v>168</v>
      </c>
      <c r="B50" s="87">
        <v>655</v>
      </c>
      <c r="C50" s="10">
        <f t="shared" si="0"/>
        <v>100522.52250000001</v>
      </c>
      <c r="D50" s="82">
        <v>87044.82</v>
      </c>
      <c r="E50" s="90"/>
      <c r="F50" s="88">
        <v>503.59</v>
      </c>
      <c r="G50" s="89">
        <f t="shared" si="1"/>
        <v>12974.112499999999</v>
      </c>
    </row>
    <row r="51" spans="1:7" ht="15.75" customHeight="1" x14ac:dyDescent="0.25">
      <c r="A51" s="86" t="s">
        <v>169</v>
      </c>
      <c r="B51" s="87">
        <v>322</v>
      </c>
      <c r="C51" s="10">
        <f t="shared" si="0"/>
        <v>49417.179000000004</v>
      </c>
      <c r="D51" s="82"/>
      <c r="E51" s="90"/>
      <c r="F51" s="88">
        <v>503.59</v>
      </c>
      <c r="G51" s="89">
        <f>C51-D51-F51</f>
        <v>48913.589000000007</v>
      </c>
    </row>
    <row r="52" spans="1:7" x14ac:dyDescent="0.25">
      <c r="A52" s="93" t="s">
        <v>170</v>
      </c>
      <c r="B52" s="87">
        <v>592</v>
      </c>
      <c r="C52" s="10">
        <f t="shared" si="0"/>
        <v>90853.944000000003</v>
      </c>
      <c r="D52" s="82"/>
      <c r="E52" s="90"/>
      <c r="F52" s="88">
        <v>503.59</v>
      </c>
      <c r="G52" s="89">
        <f t="shared" si="1"/>
        <v>90350.354000000007</v>
      </c>
    </row>
    <row r="53" spans="1:7" x14ac:dyDescent="0.25">
      <c r="A53" s="93" t="s">
        <v>171</v>
      </c>
      <c r="B53" s="87">
        <v>716</v>
      </c>
      <c r="C53" s="10">
        <f t="shared" si="0"/>
        <v>109884.16200000001</v>
      </c>
      <c r="D53" s="82">
        <v>95042.08</v>
      </c>
      <c r="E53" s="90"/>
      <c r="F53" s="88">
        <v>503.59</v>
      </c>
      <c r="G53" s="89">
        <f t="shared" si="1"/>
        <v>14338.492000000009</v>
      </c>
    </row>
    <row r="54" spans="1:7" x14ac:dyDescent="0.25">
      <c r="A54" s="93" t="s">
        <v>172</v>
      </c>
      <c r="B54" s="87">
        <v>600</v>
      </c>
      <c r="C54" s="10">
        <f t="shared" si="0"/>
        <v>92081.700000000012</v>
      </c>
      <c r="D54" s="82">
        <v>87450.93</v>
      </c>
      <c r="E54" s="90"/>
      <c r="F54" s="88"/>
      <c r="G54" s="89">
        <f t="shared" si="1"/>
        <v>4630.7700000000186</v>
      </c>
    </row>
    <row r="55" spans="1:7" ht="13.5" customHeight="1" x14ac:dyDescent="0.25">
      <c r="A55" s="86" t="s">
        <v>173</v>
      </c>
      <c r="B55" s="87">
        <v>582</v>
      </c>
      <c r="C55" s="10">
        <f t="shared" si="0"/>
        <v>89319.249000000011</v>
      </c>
      <c r="D55" s="82">
        <v>90652.43</v>
      </c>
      <c r="E55" s="90"/>
      <c r="F55" s="88"/>
      <c r="G55" s="92">
        <f t="shared" si="1"/>
        <v>-1333.1809999999823</v>
      </c>
    </row>
    <row r="56" spans="1:7" ht="13.5" customHeight="1" x14ac:dyDescent="0.25">
      <c r="A56" s="86" t="s">
        <v>174</v>
      </c>
      <c r="B56" s="87">
        <v>670</v>
      </c>
      <c r="C56" s="10">
        <f t="shared" si="0"/>
        <v>102824.565</v>
      </c>
      <c r="D56" s="82"/>
      <c r="E56" s="90"/>
      <c r="F56" s="88">
        <v>503.59</v>
      </c>
      <c r="G56" s="89">
        <f t="shared" si="1"/>
        <v>102320.97500000001</v>
      </c>
    </row>
    <row r="57" spans="1:7" x14ac:dyDescent="0.25">
      <c r="A57" s="93" t="s">
        <v>175</v>
      </c>
      <c r="B57" s="87">
        <v>395</v>
      </c>
      <c r="C57" s="10">
        <f t="shared" si="0"/>
        <v>60620.452500000007</v>
      </c>
      <c r="D57" s="82"/>
      <c r="E57" s="90"/>
      <c r="F57" s="88"/>
      <c r="G57" s="89">
        <f t="shared" si="1"/>
        <v>60620.452500000007</v>
      </c>
    </row>
    <row r="58" spans="1:7" x14ac:dyDescent="0.25">
      <c r="A58" s="95" t="s">
        <v>222</v>
      </c>
      <c r="B58" s="87">
        <v>809</v>
      </c>
      <c r="C58" s="10">
        <f t="shared" si="0"/>
        <v>124156.82550000001</v>
      </c>
      <c r="D58" s="82"/>
      <c r="E58" s="90"/>
      <c r="F58" s="88">
        <v>3513.87</v>
      </c>
      <c r="G58" s="89">
        <f t="shared" si="1"/>
        <v>120642.95550000001</v>
      </c>
    </row>
    <row r="59" spans="1:7" x14ac:dyDescent="0.25">
      <c r="A59" s="95" t="s">
        <v>177</v>
      </c>
      <c r="B59" s="87">
        <v>1402</v>
      </c>
      <c r="C59" s="10">
        <f t="shared" si="0"/>
        <v>215164.239</v>
      </c>
      <c r="D59" s="82"/>
      <c r="E59" s="90"/>
      <c r="F59" s="88">
        <v>3513.87</v>
      </c>
      <c r="G59" s="89">
        <f t="shared" si="1"/>
        <v>211650.36900000001</v>
      </c>
    </row>
    <row r="60" spans="1:7" x14ac:dyDescent="0.25">
      <c r="A60" s="95" t="s">
        <v>178</v>
      </c>
      <c r="B60" s="87">
        <v>487</v>
      </c>
      <c r="C60" s="10">
        <f t="shared" si="0"/>
        <v>74739.646500000003</v>
      </c>
      <c r="D60" s="82"/>
      <c r="E60" s="90"/>
      <c r="F60" s="88">
        <v>3513.87</v>
      </c>
      <c r="G60" s="89">
        <f t="shared" si="1"/>
        <v>71225.776500000007</v>
      </c>
    </row>
    <row r="61" spans="1:7" ht="15" customHeight="1" x14ac:dyDescent="0.25">
      <c r="A61" s="91" t="s">
        <v>223</v>
      </c>
      <c r="B61" s="87">
        <v>506</v>
      </c>
      <c r="C61" s="10">
        <f t="shared" si="0"/>
        <v>77655.56700000001</v>
      </c>
      <c r="D61" s="82"/>
      <c r="E61" s="90"/>
      <c r="F61" s="88">
        <v>503.59</v>
      </c>
      <c r="G61" s="89">
        <f t="shared" si="1"/>
        <v>77151.977000000014</v>
      </c>
    </row>
    <row r="62" spans="1:7" x14ac:dyDescent="0.25">
      <c r="A62" s="93" t="s">
        <v>179</v>
      </c>
      <c r="B62" s="87">
        <v>468</v>
      </c>
      <c r="C62" s="10">
        <f t="shared" si="0"/>
        <v>71823.72600000001</v>
      </c>
      <c r="D62" s="82"/>
      <c r="E62" s="90"/>
      <c r="F62" s="88"/>
      <c r="G62" s="89">
        <f t="shared" si="1"/>
        <v>71823.72600000001</v>
      </c>
    </row>
    <row r="63" spans="1:7" x14ac:dyDescent="0.25">
      <c r="A63" s="93" t="s">
        <v>180</v>
      </c>
      <c r="B63" s="87">
        <v>15</v>
      </c>
      <c r="C63" s="10">
        <f t="shared" si="0"/>
        <v>2302.0425</v>
      </c>
      <c r="D63" s="82"/>
      <c r="E63" s="90"/>
      <c r="F63" s="88"/>
      <c r="G63" s="89">
        <f t="shared" si="1"/>
        <v>2302.0425</v>
      </c>
    </row>
    <row r="64" spans="1:7" ht="18.75" customHeight="1" x14ac:dyDescent="0.25">
      <c r="A64" s="86" t="s">
        <v>181</v>
      </c>
      <c r="B64" s="87">
        <v>318</v>
      </c>
      <c r="C64" s="10">
        <f t="shared" si="0"/>
        <v>48803.301000000007</v>
      </c>
      <c r="D64" s="82">
        <v>38431.46</v>
      </c>
      <c r="E64" s="90"/>
      <c r="F64" s="88"/>
      <c r="G64" s="89">
        <f t="shared" si="1"/>
        <v>10371.841000000008</v>
      </c>
    </row>
    <row r="65" spans="1:7" x14ac:dyDescent="0.25">
      <c r="A65" s="95" t="s">
        <v>182</v>
      </c>
      <c r="B65" s="87">
        <v>1176</v>
      </c>
      <c r="C65" s="10">
        <f t="shared" si="0"/>
        <v>180480.13200000001</v>
      </c>
      <c r="D65" s="82"/>
      <c r="E65" s="90"/>
      <c r="F65" s="88">
        <v>3513.87</v>
      </c>
      <c r="G65" s="89">
        <f t="shared" si="1"/>
        <v>176966.26200000002</v>
      </c>
    </row>
    <row r="66" spans="1:7" x14ac:dyDescent="0.25">
      <c r="A66" s="93" t="s">
        <v>183</v>
      </c>
      <c r="B66" s="87">
        <v>524</v>
      </c>
      <c r="C66" s="10">
        <f t="shared" si="0"/>
        <v>80418.018000000011</v>
      </c>
      <c r="D66" s="82"/>
      <c r="E66" s="90"/>
      <c r="F66" s="88"/>
      <c r="G66" s="89">
        <f t="shared" si="1"/>
        <v>80418.018000000011</v>
      </c>
    </row>
    <row r="67" spans="1:7" x14ac:dyDescent="0.25">
      <c r="A67" s="93" t="s">
        <v>184</v>
      </c>
      <c r="B67" s="87">
        <v>361</v>
      </c>
      <c r="C67" s="10">
        <f t="shared" si="0"/>
        <v>55402.489500000003</v>
      </c>
      <c r="D67" s="82">
        <v>50104.25</v>
      </c>
      <c r="E67" s="90"/>
      <c r="F67" s="88"/>
      <c r="G67" s="89">
        <f t="shared" si="1"/>
        <v>5298.2395000000033</v>
      </c>
    </row>
    <row r="68" spans="1:7" ht="16.5" customHeight="1" x14ac:dyDescent="0.25">
      <c r="A68" s="86" t="s">
        <v>186</v>
      </c>
      <c r="B68" s="87">
        <v>556</v>
      </c>
      <c r="C68" s="10">
        <f t="shared" si="0"/>
        <v>85329.042000000001</v>
      </c>
      <c r="D68" s="82"/>
      <c r="E68" s="90"/>
      <c r="F68" s="88"/>
      <c r="G68" s="89">
        <f t="shared" si="1"/>
        <v>85329.042000000001</v>
      </c>
    </row>
    <row r="69" spans="1:7" x14ac:dyDescent="0.25">
      <c r="A69" s="95" t="s">
        <v>93</v>
      </c>
      <c r="B69" s="87">
        <v>190</v>
      </c>
      <c r="C69" s="10">
        <f t="shared" si="0"/>
        <v>29159.205000000002</v>
      </c>
      <c r="D69" s="82"/>
      <c r="E69" s="90"/>
      <c r="F69" s="88"/>
      <c r="G69" s="89">
        <f t="shared" si="1"/>
        <v>29159.205000000002</v>
      </c>
    </row>
    <row r="70" spans="1:7" x14ac:dyDescent="0.25">
      <c r="A70" s="95" t="s">
        <v>97</v>
      </c>
      <c r="B70" s="87">
        <v>857</v>
      </c>
      <c r="C70" s="10">
        <f t="shared" si="0"/>
        <v>131523.3615</v>
      </c>
      <c r="D70" s="82"/>
      <c r="E70" s="90"/>
      <c r="F70" s="88">
        <v>3513.87</v>
      </c>
      <c r="G70" s="89">
        <f t="shared" si="1"/>
        <v>128009.4915</v>
      </c>
    </row>
    <row r="71" spans="1:7" x14ac:dyDescent="0.25">
      <c r="A71" s="95" t="s">
        <v>188</v>
      </c>
      <c r="B71" s="87">
        <v>645</v>
      </c>
      <c r="C71" s="10">
        <f t="shared" ref="C71:C81" si="2">B71*153.4695</f>
        <v>98987.827500000014</v>
      </c>
      <c r="D71" s="82"/>
      <c r="E71" s="90"/>
      <c r="F71" s="88">
        <v>503.59</v>
      </c>
      <c r="G71" s="89">
        <f t="shared" ref="G71:G73" si="3">C71-D71-F71</f>
        <v>98484.237500000017</v>
      </c>
    </row>
    <row r="72" spans="1:7" x14ac:dyDescent="0.25">
      <c r="A72" s="93" t="s">
        <v>189</v>
      </c>
      <c r="B72" s="87">
        <v>401</v>
      </c>
      <c r="C72" s="10">
        <f t="shared" si="2"/>
        <v>61541.269500000002</v>
      </c>
      <c r="D72" s="82">
        <v>59783.8</v>
      </c>
      <c r="E72" s="90"/>
      <c r="F72" s="88">
        <v>503.59</v>
      </c>
      <c r="G72" s="89">
        <f t="shared" si="3"/>
        <v>1253.8794999999993</v>
      </c>
    </row>
    <row r="73" spans="1:7" x14ac:dyDescent="0.25">
      <c r="A73" s="93" t="s">
        <v>190</v>
      </c>
      <c r="B73" s="87">
        <v>288</v>
      </c>
      <c r="C73" s="10">
        <f t="shared" si="2"/>
        <v>44199.216</v>
      </c>
      <c r="D73" s="82">
        <v>49535.95</v>
      </c>
      <c r="E73" s="90"/>
      <c r="F73" s="88"/>
      <c r="G73" s="92">
        <f t="shared" si="3"/>
        <v>-5336.7339999999967</v>
      </c>
    </row>
    <row r="74" spans="1:7" ht="15" customHeight="1" x14ac:dyDescent="0.25">
      <c r="A74" s="93" t="s">
        <v>224</v>
      </c>
      <c r="B74" s="87">
        <v>464</v>
      </c>
      <c r="C74" s="10">
        <f t="shared" si="2"/>
        <v>71209.847999999998</v>
      </c>
      <c r="D74" s="82">
        <v>77067.740000000005</v>
      </c>
      <c r="E74" s="90"/>
      <c r="F74" s="88"/>
      <c r="G74" s="92">
        <f>C74-D74-F74</f>
        <v>-5857.8920000000071</v>
      </c>
    </row>
    <row r="75" spans="1:7" x14ac:dyDescent="0.25">
      <c r="A75" s="93" t="s">
        <v>225</v>
      </c>
      <c r="B75" s="87">
        <v>360</v>
      </c>
      <c r="C75" s="10">
        <f t="shared" si="2"/>
        <v>55249.020000000004</v>
      </c>
      <c r="D75" s="82">
        <v>51558.43</v>
      </c>
      <c r="E75" s="90"/>
      <c r="F75" s="88"/>
      <c r="G75" s="89">
        <f t="shared" ref="G75:G81" si="4">C75-D75-F75</f>
        <v>3690.5900000000038</v>
      </c>
    </row>
    <row r="76" spans="1:7" ht="30.75" customHeight="1" x14ac:dyDescent="0.25">
      <c r="A76" s="96" t="s">
        <v>226</v>
      </c>
      <c r="B76" s="87">
        <v>297</v>
      </c>
      <c r="C76" s="10">
        <f t="shared" si="2"/>
        <v>45580.441500000001</v>
      </c>
      <c r="D76" s="82"/>
      <c r="E76" s="90"/>
      <c r="F76" s="88">
        <v>503.59</v>
      </c>
      <c r="G76" s="89">
        <f t="shared" si="4"/>
        <v>45076.851500000004</v>
      </c>
    </row>
    <row r="77" spans="1:7" ht="18.75" customHeight="1" x14ac:dyDescent="0.25">
      <c r="A77" s="91" t="s">
        <v>227</v>
      </c>
      <c r="B77" s="87">
        <v>290</v>
      </c>
      <c r="C77" s="10">
        <f t="shared" si="2"/>
        <v>44506.155000000006</v>
      </c>
      <c r="D77" s="82"/>
      <c r="E77" s="90"/>
      <c r="F77" s="88"/>
      <c r="G77" s="89">
        <f t="shared" si="4"/>
        <v>44506.155000000006</v>
      </c>
    </row>
    <row r="78" spans="1:7" x14ac:dyDescent="0.25">
      <c r="A78" s="95" t="s">
        <v>167</v>
      </c>
      <c r="B78" s="87">
        <v>187</v>
      </c>
      <c r="C78" s="10">
        <f t="shared" si="2"/>
        <v>28698.7965</v>
      </c>
      <c r="D78" s="82"/>
      <c r="E78" s="90"/>
      <c r="F78" s="88">
        <v>503.59</v>
      </c>
      <c r="G78" s="89">
        <f t="shared" si="4"/>
        <v>28195.2065</v>
      </c>
    </row>
    <row r="79" spans="1:7" x14ac:dyDescent="0.25">
      <c r="A79" s="93" t="s">
        <v>228</v>
      </c>
      <c r="B79" s="87">
        <v>277</v>
      </c>
      <c r="C79" s="10">
        <f t="shared" si="2"/>
        <v>42511.051500000001</v>
      </c>
      <c r="D79" s="82"/>
      <c r="E79" s="90"/>
      <c r="F79" s="88"/>
      <c r="G79" s="89">
        <f t="shared" si="4"/>
        <v>42511.051500000001</v>
      </c>
    </row>
    <row r="80" spans="1:7" x14ac:dyDescent="0.25">
      <c r="A80" s="95" t="s">
        <v>229</v>
      </c>
      <c r="B80" s="97">
        <v>131</v>
      </c>
      <c r="C80" s="10">
        <f t="shared" si="2"/>
        <v>20104.504500000003</v>
      </c>
      <c r="D80" s="82"/>
      <c r="E80" s="90"/>
      <c r="F80" s="88"/>
      <c r="G80" s="89">
        <f t="shared" si="4"/>
        <v>20104.504500000003</v>
      </c>
    </row>
    <row r="81" spans="1:7" x14ac:dyDescent="0.25">
      <c r="A81" s="95" t="s">
        <v>230</v>
      </c>
      <c r="B81" s="97">
        <v>346</v>
      </c>
      <c r="C81" s="10">
        <f t="shared" si="2"/>
        <v>53100.447</v>
      </c>
      <c r="D81" s="82"/>
      <c r="E81" s="90"/>
      <c r="F81" s="88"/>
      <c r="G81" s="89">
        <f t="shared" si="4"/>
        <v>53100.447</v>
      </c>
    </row>
    <row r="82" spans="1:7" x14ac:dyDescent="0.25">
      <c r="A82" s="98" t="s">
        <v>231</v>
      </c>
      <c r="B82" s="9">
        <f>SUM(B6:B81)</f>
        <v>43101</v>
      </c>
      <c r="C82" s="10"/>
      <c r="D82" s="99">
        <f>SUM(D6:D79)</f>
        <v>1702773.6199999999</v>
      </c>
      <c r="E82" s="90"/>
      <c r="F82" s="100">
        <f>SUM(F6:F81)</f>
        <v>49239.219999999987</v>
      </c>
      <c r="G82" s="89">
        <f>SUM(G6:G81)</f>
        <v>4862676.0795</v>
      </c>
    </row>
    <row r="83" spans="1:7" x14ac:dyDescent="0.25">
      <c r="A83" s="101"/>
      <c r="D83" s="102"/>
      <c r="E83" s="103"/>
      <c r="F83" s="104"/>
      <c r="G83" s="104"/>
    </row>
    <row r="84" spans="1:7" x14ac:dyDescent="0.25">
      <c r="A84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CAT2 CAP Correction</vt:lpstr>
      <vt:lpstr>CAT2 Final correction</vt:lpstr>
      <vt:lpstr>USAC CAT2 budget</vt:lpstr>
      <vt:lpstr>CAT2 budget rev w-yr19 shared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Loy</dc:creator>
  <cp:lastModifiedBy>Loy</cp:lastModifiedBy>
  <dcterms:created xsi:type="dcterms:W3CDTF">2017-09-26T21:55:08Z</dcterms:created>
  <dcterms:modified xsi:type="dcterms:W3CDTF">2018-11-09T22:13:34Z</dcterms:modified>
</cp:coreProperties>
</file>